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0" windowHeight="9190" activeTab="0"/>
  </bookViews>
  <sheets>
    <sheet name="112家玉米出口企业138家仓储" sheetId="1" r:id="rId1"/>
  </sheets>
  <definedNames/>
  <calcPr fullCalcOnLoad="1"/>
</workbook>
</file>

<file path=xl/sharedStrings.xml><?xml version="1.0" encoding="utf-8"?>
<sst xmlns="http://schemas.openxmlformats.org/spreadsheetml/2006/main" count="3069" uniqueCount="424">
  <si>
    <t>缅甸输华玉米注册出口和加工仓储企业名单</t>
  </si>
  <si>
    <t>Sr. No</t>
  </si>
  <si>
    <t>Company Name/Warehouse's Addresses</t>
  </si>
  <si>
    <t xml:space="preserve">Registration Code Number </t>
  </si>
  <si>
    <t>Inspection Section (A)</t>
  </si>
  <si>
    <t>Inspection Section (B)</t>
  </si>
  <si>
    <t>Inspection Section (C )</t>
  </si>
  <si>
    <t>Export 
Experience
(Yes/No)</t>
  </si>
  <si>
    <t>Remark</t>
  </si>
  <si>
    <t>Warehouse</t>
  </si>
  <si>
    <t>Dryer</t>
  </si>
  <si>
    <t>Sun-dried Field</t>
  </si>
  <si>
    <t>by Competent Authority (Myanmar)</t>
  </si>
  <si>
    <t>Total NCs</t>
  </si>
  <si>
    <t>No.</t>
  </si>
  <si>
    <t>Area 
(Sq ft)</t>
  </si>
  <si>
    <t>Own/
Rent/ 
Cooperate</t>
  </si>
  <si>
    <t>Contract
(Yes/No)</t>
  </si>
  <si>
    <t>Capacity
(Ton)</t>
  </si>
  <si>
    <t>Power Supply</t>
  </si>
  <si>
    <t>360 Degree Energy Co,.Ltd</t>
  </si>
  <si>
    <t>MMDOA-M/101</t>
  </si>
  <si>
    <t>Yes</t>
  </si>
  <si>
    <t>No. (51/9+10+11+12), Corner of Kyauk Sein 
St. and Otthaphayar St., Shwe Pyi Thar Tsp,
Yangon</t>
  </si>
  <si>
    <t>C</t>
  </si>
  <si>
    <t>-</t>
  </si>
  <si>
    <t>-</t>
  </si>
  <si>
    <t>Own</t>
  </si>
  <si>
    <t>Ayar Thukha San Pulses &amp; Beans Trading Co,.Ltd</t>
  </si>
  <si>
    <t>MMDOA-M/102</t>
  </si>
  <si>
    <t>No. 136, Corner of U Tun Nyo St. and Pyin Si
Min Thar Gyi St., Shwe Lin Ban Industrial 
Zone, Hlaing Thar Yar Tsp, Yangon</t>
  </si>
  <si>
    <t>Electric</t>
  </si>
  <si>
    <t>Own</t>
  </si>
  <si>
    <t xml:space="preserve"> Ayeyar Hinthar Trading Co,.Ltd</t>
  </si>
  <si>
    <t>MMDOA-M/103</t>
  </si>
  <si>
    <t>No</t>
  </si>
  <si>
    <t xml:space="preserve">No. F (6,7,8,9), A Naw Ya Htar Industrial Zone,
Hlaing Thar Yar Tsp, Yangon </t>
  </si>
  <si>
    <t>Phayargyi Tho Hlaung Yone Wonn, Pyay-
Aung Lan St., Pyay, Bago</t>
  </si>
  <si>
    <t>Aung Pearl Htet Co.,Ltd</t>
  </si>
  <si>
    <t>MMDOA-M/104</t>
  </si>
  <si>
    <t>No. 14/40, Lashio-Mandalay St., Pangsaukmein
Village, Hsipaw, Shan State</t>
  </si>
  <si>
    <t>Asia Myint Group Co,.Ltd</t>
  </si>
  <si>
    <t>MMDOA-M/105</t>
  </si>
  <si>
    <t>No. (51/9+10+11+12), Corner of Kyauk St. and
Otthaphayar St., Shwe Pyi Thar Tsp, Yangon</t>
  </si>
  <si>
    <t>Aung Naing Thitsar Co., Ltd.</t>
  </si>
  <si>
    <t>MMDOA-M/106</t>
  </si>
  <si>
    <t>No. 61, Set Sayar U Tun St., Industrial Zone 4,
Shwe Pyi Thar Tsp, Yangon</t>
  </si>
  <si>
    <t>Rent</t>
  </si>
  <si>
    <t>Aye Htike San Co., Ltd.</t>
  </si>
  <si>
    <t>MMDOA-M/107</t>
  </si>
  <si>
    <t>Hkarshi, Waingmaw Tsp, Kachin State</t>
  </si>
  <si>
    <t>Rent</t>
  </si>
  <si>
    <t>Yes</t>
  </si>
  <si>
    <t>Bhome Yaung Chi Co.,Ltd</t>
  </si>
  <si>
    <t>MMDOA-M/108</t>
  </si>
  <si>
    <t>3 Stars (Polish and Wash Center) Road, 105
Mile, Area 5, Mong Yu Village, Muse Tsp, Shan
State</t>
  </si>
  <si>
    <t>Baik Hman Oo International Co., Ltd.</t>
  </si>
  <si>
    <t>MMDOA-M/109</t>
  </si>
  <si>
    <t>No. 123/124, Than Chat Wun U Myu St., 
Shwe Lin Ban Industrial Zone, Hlaing Thar Yar
Tsp, Yangon</t>
  </si>
  <si>
    <t>BYC Family Group Co., Ltd.</t>
  </si>
  <si>
    <t>MMDOA-M/110</t>
  </si>
  <si>
    <t>No. (NaNa-3), (za-kwal) Qtr, 139 St,
Pyigyidagun Tsp, Mandalay</t>
  </si>
  <si>
    <t>B.M.I Co., Ltd.</t>
  </si>
  <si>
    <t>MMDOA-M/111</t>
  </si>
  <si>
    <t>No. 39, Yangon-Pathein St., Htan Ta Pin Tsp,
Yangon</t>
  </si>
  <si>
    <t>Cooperate</t>
  </si>
  <si>
    <t>Electric/
Husk</t>
  </si>
  <si>
    <t>Chu Kabar International Co., Ltd.</t>
  </si>
  <si>
    <t>MMDOA-M/112</t>
  </si>
  <si>
    <t>No. 212, Zay Kabar 11 St., Mingaladon 
Industrial Zone, Mingalardong Tsp, Yangon</t>
  </si>
  <si>
    <t xml:space="preserve">Century Sun Investment &amp; Development Group Co., Ltd.
</t>
  </si>
  <si>
    <t>MMDOA-M/113</t>
  </si>
  <si>
    <t>Tar Law Kyi Village, Myitkyina Tsp, Kachin
State</t>
  </si>
  <si>
    <t>Chaoyang International Co,.Ltd</t>
  </si>
  <si>
    <t>MMDOA-M/114</t>
  </si>
  <si>
    <t>No. 85, Corner of Phan Chat Won U Shwe St.
and Pan Tin Won U Shwe Bin St., Industrial
Zone 3, Shwe Pyi Thar Tsp, Yangon</t>
  </si>
  <si>
    <t>Diamond Prize Co., Ltd.</t>
  </si>
  <si>
    <t>MMDOA-M/115</t>
  </si>
  <si>
    <t>No. 152/64, Industrial Zone 3, U Tun Nyo St.,
Shwe Pyi Thar Tsp, Yangon</t>
  </si>
  <si>
    <t>Evershine Lashio Co., Ltd.</t>
  </si>
  <si>
    <t>MMDOA-M/116</t>
  </si>
  <si>
    <t>Nawngmun Village, Lashio Tsp, Shan State</t>
  </si>
  <si>
    <t>Family Sai Sai Co,.Ltd</t>
  </si>
  <si>
    <t>MMDOA-M/117</t>
  </si>
  <si>
    <t>No. 28, Min Theikdi Kyaw Swar St., Shwe Lin 
Ban Industrial Zone, Hlaing Thar Yar Tsp,
Yangon</t>
  </si>
  <si>
    <t>FUNO Co.,Ltd</t>
  </si>
  <si>
    <t>MMDOA-M/118</t>
  </si>
  <si>
    <t>Nawngmun Village, Lashio Tsp, Shan State</t>
  </si>
  <si>
    <t>Gwan Sent Hein Co,.Ltd</t>
  </si>
  <si>
    <t>MMDOA-M/119</t>
  </si>
  <si>
    <t>Yes</t>
  </si>
  <si>
    <t>Ho Tar Village, Hseni Tsp, Shan State</t>
  </si>
  <si>
    <t>Golden Bee International Trading  Co.,Ltd</t>
  </si>
  <si>
    <t>MMDOA-M/120</t>
  </si>
  <si>
    <t>Pa Kha/172, Area 3, Panghkam Myit Seik St.,
Panghkam Village, Muse Tsp, Shan State</t>
  </si>
  <si>
    <t>Transit</t>
  </si>
  <si>
    <t>Hein Htet San Trading Co,.Ltd</t>
  </si>
  <si>
    <t>MMDOA-M/121</t>
  </si>
  <si>
    <t>No. 4, Industrial Zone 3, Mya Taing Wun U Mho
St., Shwe Pyi Thar Tsp, Yangon</t>
  </si>
  <si>
    <t>Hla Baik Hman International Trading Co., Ltd.</t>
  </si>
  <si>
    <t>MMDOA-M/122</t>
  </si>
  <si>
    <t>No. 123/124, Than Chat Wun U Myu St.,
Shwe Lin Ban Industrial Zone, Hlaing Thar Yar
Tsp, Yangon</t>
  </si>
  <si>
    <t>Hsu Myanmar  Trading  Co., Ltd.</t>
  </si>
  <si>
    <t>MMDOA-M/123</t>
  </si>
  <si>
    <t>No. 389, Thein Kyaung St., War Ta Yar 
Industrial Zone, Shwe Pyi Thar Tsp, Yangon</t>
  </si>
  <si>
    <t>Han Pyae Sone Oo Co.,Ltd</t>
  </si>
  <si>
    <t>MMDOA-M/124</t>
  </si>
  <si>
    <t>NN (54)/7 San Pya St. and Tha Khin Phoe 
Hla Gyi St., Pyigyidagun Tsp, Mandalay</t>
  </si>
  <si>
    <t>Htoo San Linn Let Trading  Co.,Ltd</t>
  </si>
  <si>
    <t>MMDOA-M/125</t>
  </si>
  <si>
    <t>KaMaLa (815/817), Pang Lone Kwat Thit,
Phu Li Light St., Kaung Muu Lwal Qtr, Muse
Tsp, Shan State</t>
  </si>
  <si>
    <t xml:space="preserve"> Junction River Trading Co.,Ltd</t>
  </si>
  <si>
    <t>MMDOA-M/126</t>
  </si>
  <si>
    <t>No. (AA-4), 105 Mile, Mong Yu Village, Muse
Tsp, Shan State</t>
  </si>
  <si>
    <t>Jenson Co.,Ltd</t>
  </si>
  <si>
    <t>MMDOA-M/127</t>
  </si>
  <si>
    <t>No. (3) Qtr, Myoh Shaung St., Chinshwehaw 
Tsp, Shan State</t>
  </si>
  <si>
    <t>Transit</t>
  </si>
  <si>
    <t>Khit Thit Oo  Trading Co., Ltd.</t>
  </si>
  <si>
    <t>MMDOA-M/128</t>
  </si>
  <si>
    <t>No. 209, Yangon Industrial Zone, R-12 St.,
Mingaladon Tsp, Yangon</t>
  </si>
  <si>
    <t>Kyi Shin Thant Trading Co.,Ltd</t>
  </si>
  <si>
    <t>MMDOA-M/129</t>
  </si>
  <si>
    <t>KaMaLa-7/1070, Myanmar Apex Bank St.,
Kaung Muu Lwal Qtr, Muse' Tsp, Shan State</t>
  </si>
  <si>
    <t>Kaung Hlyan New Asia Co.,Ltd</t>
  </si>
  <si>
    <t>MMDOA-M/130</t>
  </si>
  <si>
    <t>AA/22, 105 Mile, Mong Yu Village, Muse' Tsp,
Shan State</t>
  </si>
  <si>
    <t>Khit Sann Sein Co., Ltd.</t>
  </si>
  <si>
    <t>MMDOA-M/131</t>
  </si>
  <si>
    <t>Mokesoema Kwin Village, Near Pathein-Kan Kyi Htaunt Road, Ayarwaddy</t>
  </si>
  <si>
    <t>Husk</t>
  </si>
  <si>
    <t>Rent</t>
  </si>
  <si>
    <t>Lucky Engin Co.,ltd</t>
  </si>
  <si>
    <t>MMDOA-M/132</t>
  </si>
  <si>
    <t>No. (NaNa-3), (ZaKwal) Qtr, 133 St., 
Pyigyidagun Tsp, Mandalay</t>
  </si>
  <si>
    <t>Lucky Htoo Htoo Trading Co., Ltd.</t>
  </si>
  <si>
    <t>MMDOA-M/133</t>
  </si>
  <si>
    <t>No. 47, Kyauk Sein St., Thardu Kan, Industrial
Zone 4, Shwe Pyi Thar Tsp, Yangon</t>
  </si>
  <si>
    <t>Myanmar Agribusiness Public Co,.Ltd</t>
  </si>
  <si>
    <t>MMDOA-M/134</t>
  </si>
  <si>
    <t>No. 143,146, Pan Tin Wun U Shwe Bin St.,
Industrial Zone 1, Hlaing Thar Yar Tsp,
Yangon</t>
  </si>
  <si>
    <t xml:space="preserve">No. 1669, Mal Zali Gone Village, Pyinmana
Tsp, Naypyitaw Union Territory </t>
  </si>
  <si>
    <t>Moe Htet Tun Co.,Ltd</t>
  </si>
  <si>
    <t>MMDOA-M/135</t>
  </si>
  <si>
    <t>351 (18-D) Sein Pan, Mahar Aung Myay Tsp,
Mandalay</t>
  </si>
  <si>
    <t>Myat Myittar Mon Co,.Ltd</t>
  </si>
  <si>
    <t>MMDOA-M/136</t>
  </si>
  <si>
    <t>No. 141, Shwe Lin Ban Industrial Zone,
Pyin Si Min Thar Gyi St., Hlaing Thar Yar Tsp,
Yangon</t>
  </si>
  <si>
    <t>Myat Myittar Mon Agricultural Co,.Ltd</t>
  </si>
  <si>
    <t>MMDOA-M/137</t>
  </si>
  <si>
    <t>No. 434, Seik Kan Thar St., Shwe Lin Ban
Industrial Zone, Hlaing Thar Yar Tsp, Yangon</t>
  </si>
  <si>
    <t>No. 312, Seik Kan Thar St., Shwe Lin Ban 
Industrial Zone, Hlaing Thar Yar Tsp, Yangon</t>
  </si>
  <si>
    <t>Myanmar Agri Commodities Empire Co., Ltd.</t>
  </si>
  <si>
    <t>MMDOA-M/138</t>
  </si>
  <si>
    <t>No. 31, Malikha St., Shwe Than Lwin Industrial
Zone, Pan Hlaing Pedestrian Walkway, Hlaing Thar Yar Tsp, Yangon</t>
  </si>
  <si>
    <t>Man Shwe Pyi Thar Gyi Brothers Co,.Ltd</t>
  </si>
  <si>
    <t>MMDOA-M/139</t>
  </si>
  <si>
    <t>No. 358, 363, War Ta Yar Industrial Zone, Bo
Tite Chun St., Shwe Pyi Thar Tsp, Yangon</t>
  </si>
  <si>
    <t>Myanergy Co.,Ltd</t>
  </si>
  <si>
    <t>MMDOA-M/140</t>
  </si>
  <si>
    <t>No. 15/B, Industrial Zone 1, Corner of A Twin Wun U Phoe Hlaing St. and Pan Hlaing St.,
Hlaing Thar Yar Tsp, Yangon</t>
  </si>
  <si>
    <t>Maha Nyi Ahko Co., Ltd.</t>
  </si>
  <si>
    <t>MMDOA-M/141</t>
  </si>
  <si>
    <t>No. 212, Zay Kabar 11 St., Mingaladon Industrial Zone, Mingaladon Tsp, Yangon</t>
  </si>
  <si>
    <t>Myanmar Royal Nine Star Co.,Ltd</t>
  </si>
  <si>
    <t>MMDOA-M/142</t>
  </si>
  <si>
    <t>No. 65, Daung Yway Village, Amarapura Tsp,
Mandalay</t>
  </si>
  <si>
    <t>Myanmar Pulses Zone Co., Ltd.</t>
  </si>
  <si>
    <t>MMDOA-M/143</t>
  </si>
  <si>
    <t>No. 47, Kyauk Sein St., Thar Du Kan, Industrial 
Zone 4, Shwe Pyi Thar Tsp, Yangon</t>
  </si>
  <si>
    <t>New Golden Gate(1991) Co,.Ltd</t>
  </si>
  <si>
    <t>MMDOA-M/144</t>
  </si>
  <si>
    <t>No. 49-50, Set Sayar U Tun St., Industrial Zone
4, Shwe Pyi Thar Tsp, Yangon</t>
  </si>
  <si>
    <t>NEWPORT CO., LTD.</t>
  </si>
  <si>
    <t>MMDOA-M/145</t>
  </si>
  <si>
    <t>No. (63,64,65), Corner of Kyan Sitthar St. and Hla Theingi St., Industrial Zone 1, Dagon Seik 
Kan Tsp, Yangon</t>
  </si>
  <si>
    <t>Northern Mann Loi Co.,Ltd</t>
  </si>
  <si>
    <t>MMDOA-M/146</t>
  </si>
  <si>
    <t>Two Chaung Village, Naungdon Tsp, Ayawaddy</t>
  </si>
  <si>
    <t>Ohm Shwe War Co.,Ltd</t>
  </si>
  <si>
    <t>MMDOA-M/147</t>
  </si>
  <si>
    <t>Mal Han Village Tract, Lwal Lant Village, 
Lashio Tsp, Shan State</t>
  </si>
  <si>
    <t>Paing Family International Co.,Ltd</t>
  </si>
  <si>
    <t>MMDOA-M/148</t>
  </si>
  <si>
    <t>No. 124/125, Bayint Naung St., Industrial Zone 
4, Shwe Pyi Thar Tsp, Yangon</t>
  </si>
  <si>
    <t>Plot No. (25/2+32/2), Survey No-577, 
Kyauk Pone Kwin, No (4) St., Hmawbi Tsp,
Yangon</t>
  </si>
  <si>
    <t>Nay La Wun (3) Rice Mill, Myoh Shaung Road
Gate, Yangon-Mandalay Road, Bago</t>
  </si>
  <si>
    <t>Pyei Phyo Aung Co,.Ltd</t>
  </si>
  <si>
    <t>MMDOA-M/149</t>
  </si>
  <si>
    <t>No. 138, U Tayote Gyi St., Industrial Zone 4,
Hlaing Thar Yar Tsp, Yangon</t>
  </si>
  <si>
    <t>Paddy World Co,.Ltd</t>
  </si>
  <si>
    <t>MMDOA-M/150</t>
  </si>
  <si>
    <t>Pan Mar Lar Co.,Ltd</t>
  </si>
  <si>
    <t>MMDOA-M/151</t>
  </si>
  <si>
    <t>Plot No 2, Pan Khan Myaut, Survey No. 19-D,
Pan Kham Myit Seik St., Muse' Tsp, Shan State</t>
  </si>
  <si>
    <t xml:space="preserve">Transist </t>
  </si>
  <si>
    <t>Plot No 2, Pan Khan Myaut, Survey No. 19-B,
Pan Kham Myit Seik St., Muse' Tsp, Shan State</t>
  </si>
  <si>
    <t>Lwal In Village, Kyane San Kyawt, Muse' Tsp,
Shan State</t>
  </si>
  <si>
    <t>Royal Jasmine General Trading Co,.Ltd</t>
  </si>
  <si>
    <t>MMDOA-M/152</t>
  </si>
  <si>
    <t>Resources Group Trading  Co., Ltd.</t>
  </si>
  <si>
    <t>MMDOA-M/153</t>
  </si>
  <si>
    <t>No. 20/21, Thilawa Development Zone, 
Kyauk Tan Tsp, Yangon</t>
  </si>
  <si>
    <t>Rio Commodity Co,.Ltd</t>
  </si>
  <si>
    <t>MMDOA-M/154</t>
  </si>
  <si>
    <t>No. 156, (150/151), Industrial Zone 4, Thar Du
Kan, Otthaphayar St., Shwe Pyi Thar Tsp,
Yangon</t>
  </si>
  <si>
    <t>Royal Galaxy Star Co,.Ltd</t>
  </si>
  <si>
    <t>MMDOA-M/155</t>
  </si>
  <si>
    <t>30 Mile, 2 Furloung, Thakhut Chaung Village, 
Nyaung Don Tsp, Ayawaddy</t>
  </si>
  <si>
    <t>Cooperate</t>
  </si>
  <si>
    <t>Shu San Industry Co., Ltd.</t>
  </si>
  <si>
    <t>MMDOA-M/156</t>
  </si>
  <si>
    <t>No. (292A), Kalamhine Myauk Kwin, Htan Ta
Pin Tsp, Yangon</t>
  </si>
  <si>
    <t>Shwe Thet Tun Trading Co.,Ltd</t>
  </si>
  <si>
    <t>MMDOA-M/157</t>
  </si>
  <si>
    <t>No. 54, Industrial Zone 4, Seik Kan Thar St.,
Hlaing Thar Yar Tsp, Yangon</t>
  </si>
  <si>
    <t>No. (K-51), 287/288, Pan Lone/Mantmai St.,
Muse' Tsp, Shan State</t>
  </si>
  <si>
    <t xml:space="preserve">Shoon Myat Co., Ltd.
</t>
  </si>
  <si>
    <t>MMDOA-M/158</t>
  </si>
  <si>
    <t>Plot No. (26/2), 577/Kyauk Kwin, No (4) St., 
Hmawbi Tsp, Yangon</t>
  </si>
  <si>
    <t>Nay La Wun Rice Mill, Dayemee Qtr, Daik-U 
Tsp, Bago</t>
  </si>
  <si>
    <t>Shwe Wah Yaung  Agriculture Production Co.,Ltd</t>
  </si>
  <si>
    <t>MMDOA-M/159</t>
  </si>
  <si>
    <t>A Ywal Village, Nyaung Don Tsp, Ayawaddy</t>
  </si>
  <si>
    <t>Shwe Wah Mandaing Co,.Ltd</t>
  </si>
  <si>
    <t>MMDOA-M/160</t>
  </si>
  <si>
    <t>No (191/192), Min Gyi Mahar Min Khaung St.,
Shwe Lin Ban Industrial Zone, Hlaing Thar Yar
Tsp, Yangon</t>
  </si>
  <si>
    <t>Soe Moe Win Trading Co., Ltd.</t>
  </si>
  <si>
    <t>MMDOA-M/161</t>
  </si>
  <si>
    <t>Lwal Lant Village, Shan Khite Lan Khwal, 
Lashio, Shan State</t>
  </si>
  <si>
    <t>September Cloud Co.,Ltd</t>
  </si>
  <si>
    <t>MMDOA-M/162</t>
  </si>
  <si>
    <t>Lwal Lant Village, Lashio, Shan State</t>
  </si>
  <si>
    <t>Shun Lwin Trading Co.,Ltd</t>
  </si>
  <si>
    <t>MMDOA-M/163</t>
  </si>
  <si>
    <t>Plot No. 5, Nawngping Village, Kyauk Me Tsp, 
Shan State</t>
  </si>
  <si>
    <t>Electric/
Diesel</t>
  </si>
  <si>
    <t>Swan Kabar Co.,Ltd</t>
  </si>
  <si>
    <t>MMDOA-M/164</t>
  </si>
  <si>
    <t>Nar Ma Khaw Village, Nant Lan-Kaung Hone
St., Hsipaw Tsp, Shan State</t>
  </si>
  <si>
    <t>Shwe Me Co,.Ltd</t>
  </si>
  <si>
    <t>MMDOA-M/165</t>
  </si>
  <si>
    <t>No. 6, Seik Kan Thar St., Industrial Zone 3,
Shwe Pyi Thar Tsp, Yangon</t>
  </si>
  <si>
    <t>No. 52, Pan Tin Wun U Shwe Bin St.,
Industrial Zone 3, Shwe Pyi Thar Tsp, Yangon</t>
  </si>
  <si>
    <t>No. (166/B), Seik Kan Thar St., Industrial Zone
3, Shwe Pyi Thar Tsp, Yangon</t>
  </si>
  <si>
    <t>Seinn Lae Thwin Co., Ltd.</t>
  </si>
  <si>
    <t>MMDOA-M/166</t>
  </si>
  <si>
    <t>No. 120, Mingaladon Industrial Zone, Zay 
Kabar 12 St., Mingaladon Tsp, Yangon</t>
  </si>
  <si>
    <t xml:space="preserve">Su Tu Shin Co., Ltd.
</t>
  </si>
  <si>
    <t>MMDOA-M/167</t>
  </si>
  <si>
    <t>No. 30, Kyauk Sein St., Thar Du Kan Industrial
Zone, Shwe Pyi Thar Tsp, Yangon</t>
  </si>
  <si>
    <t>Thayet Kone Village, Kan Gyi Tract, 
Nawnghkio, Shan State</t>
  </si>
  <si>
    <t>Electric/
Coal</t>
  </si>
  <si>
    <t>Swam Htet Kywel (S.H.K) Co., Ltd</t>
  </si>
  <si>
    <t>MMDOA-M/168</t>
  </si>
  <si>
    <t>No. 150, Thar Du Kan Industrial Zone, 
Otthaphayar St., Shwe Pyi Thar Tsp, Yangon</t>
  </si>
  <si>
    <t>Kaung Lann Qtr, Namlan, Hsipaw Tsp, 
Shan State</t>
  </si>
  <si>
    <t>KaMaLa 406, Phu Li Light St., Kaung Muu
Lwal Qtr, Muse Tsp, Shan State</t>
  </si>
  <si>
    <t>Shwe Khit Ngwe Khit Co.,Ltd</t>
  </si>
  <si>
    <t>MMDOA-M/169</t>
  </si>
  <si>
    <t>Kaung Lann Qtr, Namlan, Hsipaw Tsp,
Shan State</t>
  </si>
  <si>
    <t>KaMaLa 436, Phu Li Light St., Kaung Muu
Lwal Qtr, Muse Tsp, Shan State</t>
  </si>
  <si>
    <t>Star Union Investment Ltd</t>
  </si>
  <si>
    <t>MMDOA-M/170</t>
  </si>
  <si>
    <t>No. (49-50), Set Sayar U Tun St., Industrial 
Zone 4, Shwe Pyi Thar Tsp, Yangon</t>
  </si>
  <si>
    <t>Shwe Taw Win International Trading Co,.Ltd</t>
  </si>
  <si>
    <t>MMDOA-M/171</t>
  </si>
  <si>
    <t>Shwe Mya Thar Co,.Ltd</t>
  </si>
  <si>
    <t>MMDOA-M/172</t>
  </si>
  <si>
    <t>No. (48), Set Sayar U Tun St., Industrial Zone 4, Shwe Pyi Thar Tsp, Yangon</t>
  </si>
  <si>
    <t>Sein Loon Pyan Co,.Ltd</t>
  </si>
  <si>
    <t>MMDOA-M/173</t>
  </si>
  <si>
    <t>No. 135, Industrial Zone 3, Mingyi Mahar Min
Khaung St., Shwe Pyi Thar Tsp, Yangon</t>
  </si>
  <si>
    <t>Sein Htan Pin Co., Ltd.</t>
  </si>
  <si>
    <t>MMDOA-M/174</t>
  </si>
  <si>
    <t>No. 79, U Phoe Hlaing St., Industrial Zone 2,
Shwe Pyi Thar Tsp, Yangon</t>
  </si>
  <si>
    <t>Shwe Hao Wei Myanmar Co.,Ltd</t>
  </si>
  <si>
    <t>MMDOA-M/175</t>
  </si>
  <si>
    <t>No. 394, Shwe Lin Ban Industrial Zone, 
Mya Taung Wun Gyi U Mho St., Hlaing Thar 
Yar Tsp, Yangon</t>
  </si>
  <si>
    <t>No. 135, 47 Yaw Min Gyi St., Pyigyidagon Tsp,
Mandalay</t>
  </si>
  <si>
    <t>Shan State (Northern) Rice and Paddy Development  Public Co.,Ltd</t>
  </si>
  <si>
    <t>MMDOA-M/176</t>
  </si>
  <si>
    <t>Survey No. 16, KaMaLa 7/528, Phu Li Light 
St., Muse Tsp, Shan State</t>
  </si>
  <si>
    <t>Transit</t>
  </si>
  <si>
    <t xml:space="preserve">Super Win Win Co.,Ltd </t>
  </si>
  <si>
    <t>MMDOA-M/177</t>
  </si>
  <si>
    <t>Payatkyal Village, Taungdwingyi Tsp, Magway</t>
  </si>
  <si>
    <t>Solar</t>
  </si>
  <si>
    <t>Tun Myat Thu International Co,.Ltd</t>
  </si>
  <si>
    <t>MMDOA-M/178</t>
  </si>
  <si>
    <t>No. 135, Industrial No. 3, Mingyi Mahar Min
Khaung St., Shwe Pyi Thar Tsp, Yangon</t>
  </si>
  <si>
    <t>Than Lar Mon Trading Co., Ltd.</t>
  </si>
  <si>
    <t>MMDOA-M/179</t>
  </si>
  <si>
    <t>No. 389, Thein Kyaung St., War Ta Yar 
Industrial Zone, Shwe Pyi Thar Tsp, Yangon</t>
  </si>
  <si>
    <t>Triple Nine Great Integrity Trading Co., Ltd.</t>
  </si>
  <si>
    <t>MMDOA-M/180</t>
  </si>
  <si>
    <t>No. 233, 68/2-B2 Myingyan-Mandalay St., 
Myingyan Tsp, Mandalay</t>
  </si>
  <si>
    <t>103, B, Myingyan-Simeekhone St., Myingyan,
Mandalay</t>
  </si>
  <si>
    <t>Themis International Trading Co.,Ltd</t>
  </si>
  <si>
    <t>MMDOA-M/181</t>
  </si>
  <si>
    <t>No. (3/241), Palal No (3) Qtr, Sabal 1 St., 
Mingaladon Tsp, Yangon</t>
  </si>
  <si>
    <t>Toe Tet Win Hlyan Co.,Ltd</t>
  </si>
  <si>
    <t>MMDOA-M/182</t>
  </si>
  <si>
    <t>Mile 30, 2 Furlong, Thakhut Chaung Village,
Nyaung Don Tsp, Ayarwaddy</t>
  </si>
  <si>
    <t>Electric/
Husk</t>
  </si>
  <si>
    <t xml:space="preserve">United Group of Trading Co., Ltd.
</t>
  </si>
  <si>
    <t>MMDOA-M/183</t>
  </si>
  <si>
    <t>Darka Village, Pyin Ma Ngu Village Tract, 
Kangyi Htaunt Tsp, Ayarwaddy</t>
  </si>
  <si>
    <t xml:space="preserve">United Agricultural Products Processing And Trading Co., Ltd. 
</t>
  </si>
  <si>
    <t>MMDOA-M/184</t>
  </si>
  <si>
    <t>No. 302, SarMaLaut Village, Yangon-Pathein
Road, Nyaung Don Tsp, Ayarwaddy</t>
  </si>
  <si>
    <t>Sanphate Village, Mandalay-Lashio Road, 
Hsipaw Tsp, Shan State</t>
  </si>
  <si>
    <t>Wanchan Yinsein Co.,Ltd</t>
  </si>
  <si>
    <t>MMDOA-M/185</t>
  </si>
  <si>
    <t>No. (97) (55-1/2/3) Daung Ywal Village, 
Mandalay Road, Amarapura Tsp, Mandalay</t>
  </si>
  <si>
    <t>Yadana Oo Yite Co., Ltd.</t>
  </si>
  <si>
    <t>MMDOA-M/186</t>
  </si>
  <si>
    <t xml:space="preserve">Alliance Eagles Group Ltd.
</t>
  </si>
  <si>
    <t>MMDOA-M/187</t>
  </si>
  <si>
    <t>No. (487/B), 22 Quarter, Nyaung Yang Street,
North Okalapa Tsp, Yangon</t>
  </si>
  <si>
    <t>Rent</t>
  </si>
  <si>
    <t>Yes</t>
  </si>
  <si>
    <t xml:space="preserve">Htaung Hmue Chaung Village Tract, Dedaye Tsp,
Ayawaddy </t>
  </si>
  <si>
    <t>Husk</t>
  </si>
  <si>
    <t xml:space="preserve">Aventine Ltd.
</t>
  </si>
  <si>
    <t>MMDOA-M/188</t>
  </si>
  <si>
    <t>No. 35/36, U Tayote Gyi Street, Industrial Zone
(2), Shwe Pyi Thar Tsp, Yangon</t>
  </si>
  <si>
    <t>Bai Long Ma Co., Ltd.</t>
  </si>
  <si>
    <t>MMDOA-M/189</t>
  </si>
  <si>
    <t>No</t>
  </si>
  <si>
    <t>No. (1/90), Corner of Kanaung Min Thar Gyi 
Street and U Tun Nyo Street, Industrial Zone (1),
Hlaing Thar Yar Tsp, Yangon</t>
  </si>
  <si>
    <t>Corner of Taw Win Yadana Street and Kwat Thit 
Street, Advanced Model 500 Acres Farm, Nyaung Pin Gyi Su Village, Naypyitaw</t>
  </si>
  <si>
    <t>Electric</t>
  </si>
  <si>
    <t xml:space="preserve">Ever Flow River Trading Co., Ltd.
</t>
  </si>
  <si>
    <t>MMDOA-M/190</t>
  </si>
  <si>
    <t>No. 12, No.6, Seik Kan Thar St., Hlaing Thar 
Yar Tsp, Yangon</t>
  </si>
  <si>
    <t>-</t>
  </si>
  <si>
    <t xml:space="preserve">Yes </t>
  </si>
  <si>
    <t>Famous Duwon Trading Co., Ltd.</t>
  </si>
  <si>
    <t>MMDOA-M/191</t>
  </si>
  <si>
    <t>No. 7-D, Myoh Pat Street, Dawbon Tsp, Yangon</t>
  </si>
  <si>
    <t>Cooperate</t>
  </si>
  <si>
    <t>Future Plus Trading Co., Ltd.</t>
  </si>
  <si>
    <t>MMDOA-M/192</t>
  </si>
  <si>
    <t>ရှိ</t>
  </si>
  <si>
    <t>No. 12, Industrial Zone (3), U Phoe Hlaing St.,
Shwe Pyi Thar Tsp, Yangon</t>
  </si>
  <si>
    <t>Own</t>
  </si>
  <si>
    <t>Global Space Co., Ltd.</t>
  </si>
  <si>
    <t>MMDOA-M/193</t>
  </si>
  <si>
    <t>Kaung Lann Qtr, Nant Lan Village, Hsipaw Tsp, Shan State</t>
  </si>
  <si>
    <t xml:space="preserve">Heyday Agricultural Trading Co., Ltd.
</t>
  </si>
  <si>
    <t>MMDOA-M/194</t>
  </si>
  <si>
    <t>No. 262, Mya Taung Won Gyi U Mho Street,
Shwe Lin Ban Industrial Zone, Hlaing Thar Yar
Tsp, Yangon</t>
  </si>
  <si>
    <t xml:space="preserve">Jewel Arrow Co., Ltd.
</t>
  </si>
  <si>
    <t>MMDOA-M/195</t>
  </si>
  <si>
    <t>No</t>
  </si>
  <si>
    <t xml:space="preserve">Khine Yadanar Win Trading Co., Ltd.
</t>
  </si>
  <si>
    <t>MMDOA-M/196</t>
  </si>
  <si>
    <t>No. 312, Seik Kan Thar St., Shwe Lin Ban
Industrial Zone, Hlaing Thar Yar Tsp, Yangon</t>
  </si>
  <si>
    <t xml:space="preserve">Kaung Ya Nant International Trading Co., Ltd.
</t>
  </si>
  <si>
    <t>MMDOA-M/197</t>
  </si>
  <si>
    <t>No. (124, A/B), Industrial Zone 2, Seik Kan Thar 
St., Shwe Pyi Thar Tsp, Yangon</t>
  </si>
  <si>
    <t xml:space="preserve">Laser World Family Trading Co., Ltd.
</t>
  </si>
  <si>
    <t>MMDOA-M/198</t>
  </si>
  <si>
    <t>A 13, Myawaddy Trade Zone, A Pyin Me Ka Nal 
Village, Myawaddy, Kayin State</t>
  </si>
  <si>
    <t xml:space="preserve">Myanmar Shwe Ayeyar Co., Ltd.
</t>
  </si>
  <si>
    <t>MMDOA-M/199</t>
  </si>
  <si>
    <t>ရှိ</t>
  </si>
  <si>
    <t xml:space="preserve">Loilant Village, Lashio-Mandalay Road, Lashio Tsp </t>
  </si>
  <si>
    <t xml:space="preserve">Myanmar United Asia Services Co., Ltd.
</t>
  </si>
  <si>
    <t>MMDOA-M/200</t>
  </si>
  <si>
    <t>No. 1/90, Corner of Kanuang Min Thar Gyi 
Street and U Tun Nyo Street, Industrial Zone 1,
Hlaing Thar Yar Tsp, Yangon</t>
  </si>
  <si>
    <t xml:space="preserve">Mega Richcrops Co., Ltd.
</t>
  </si>
  <si>
    <t>MMDOA-M/201</t>
  </si>
  <si>
    <t>No. (8/79), Hnin Si St., Aye Tharyar Industrial 
Zone, Taunggyi, Southern Shan State</t>
  </si>
  <si>
    <t>Diesel</t>
  </si>
  <si>
    <t xml:space="preserve">Palace Rice Co., Ltd.
</t>
  </si>
  <si>
    <t>MMDOA-M/202</t>
  </si>
  <si>
    <t>No. 142, 46 x 47 Industrial Zone 2, Shwe Hlaing 
Bo St., Mandalay Tsp, Mandalay</t>
  </si>
  <si>
    <t xml:space="preserve">Pan Myat Cherry Co., Ltd.
</t>
  </si>
  <si>
    <t>MMDOA-M/203</t>
  </si>
  <si>
    <t>Industry 2, 55 St, Between 136 x 137 St., 
Mandalay</t>
  </si>
  <si>
    <t>Taw Twin Village, Myit-Nge St., Amarapura Tsp, 
Mandalay</t>
  </si>
  <si>
    <t>Electric</t>
  </si>
  <si>
    <t xml:space="preserve">Regis International Co., Ltd.
</t>
  </si>
  <si>
    <t>MMDOA-M/204</t>
  </si>
  <si>
    <t xml:space="preserve"> No(402/B), Sintngu Qtr, Pale Street, Shwe Pyi Thar Tsp, Yangon</t>
  </si>
  <si>
    <t>Yes</t>
  </si>
  <si>
    <t>Ongmahkar Village, Nawnghkio Tsp, Shan State</t>
  </si>
  <si>
    <t xml:space="preserve">No(4) KywayHtal MyayHtal, Phawt Kan, Insein Tsp, Yangon </t>
  </si>
  <si>
    <t>-</t>
  </si>
  <si>
    <t>Gant Gaw Village, Nawnghkio Tsp, Shan State</t>
  </si>
  <si>
    <t xml:space="preserve">Shwe Sin Nan Taw Trading Co., Ltd. 
</t>
  </si>
  <si>
    <t>MMDOA-M/205</t>
  </si>
  <si>
    <t>No. (129/B), Industrial Zone 4, Depeyin Won 
Htaut U Mye' St., Shwe Pyi Thar Tsp, Yangon</t>
  </si>
  <si>
    <t>Cooperate</t>
  </si>
  <si>
    <t xml:space="preserve">Than Paing Shwe Sint Co., Ltd.
</t>
  </si>
  <si>
    <t>MMDOA-M/206</t>
  </si>
  <si>
    <t xml:space="preserve">Top Partner Co., Ltd.                                                     </t>
  </si>
  <si>
    <t>MMDOA-M/207</t>
  </si>
  <si>
    <t>Kwin No (1734/A), 6 Mile, Naypyitaw-Pyinmana
Myoh Shaung Road, Napyitaw Union Territory</t>
  </si>
  <si>
    <t>No. 95, Mwaytaw Village, Mandalay-Lashio 
Road, Kyauk-Me Tsp, Shan State</t>
  </si>
  <si>
    <t>Electric/
Coal</t>
  </si>
  <si>
    <t>Holding No. 130, Kaung San Village, Nampan
Village Tract, Muse Tsp, Shan State</t>
  </si>
  <si>
    <t xml:space="preserve">Triple Circle Industry Co., Ltd.
</t>
  </si>
  <si>
    <t>MMDOA-M/208</t>
  </si>
  <si>
    <t>No.120, Mingaladon Industrial Zone, Zaykabar(12) St., Mingaladon Tsp, Yangon</t>
  </si>
  <si>
    <t xml:space="preserve">Medihub Co., Ltd.
</t>
  </si>
  <si>
    <t>MMDOA-M/209</t>
  </si>
  <si>
    <t>Plot No(96), Nawnghkio Village, Namhu Tract, Taunggyi Tsp, Shan State</t>
  </si>
  <si>
    <t>Husk
/ Boiler</t>
  </si>
  <si>
    <t xml:space="preserve">Myanmar Feed Industries &amp; Breeding Co., Ltd.
</t>
  </si>
  <si>
    <t>MMDOA-M/210</t>
  </si>
  <si>
    <t>Bantbway Tract, Namhu Village, Taunggyi Tsp, Shan State</t>
  </si>
  <si>
    <t>Coal/ Electric</t>
  </si>
  <si>
    <t xml:space="preserve">Taunggyi Grain Co., Ltd.
</t>
  </si>
  <si>
    <t>MMDOA-M/211</t>
  </si>
  <si>
    <t>No(100/2), Pyidaungsu Main Road, Taung Lay Lone Village, Taunggyi Tsp, Shan State</t>
  </si>
  <si>
    <t>Electric</t>
  </si>
  <si>
    <t xml:space="preserve">Adar Group Co., Ltd.
</t>
  </si>
  <si>
    <t>MMDOA-M/212</t>
  </si>
  <si>
    <t>NO.21, TAUNG QUARTER, NAUNG HKIO - LAWKSAWK ROAD, NAWNGHKIO Tsp, Shan State</t>
  </si>
  <si>
    <t>Rent</t>
  </si>
  <si>
    <t>registry@foodgacc.com  189 1124 4880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</si>
</sst>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Calibri"/>
      <family val="2"/>
    </font>
    <font>
      <sz val="9"/>
      <name val="Calibri"/>
      <family val="2"/>
    </font>
    <font>
      <sz val="12"/>
      <name val="Pyidaungsu"/>
      <family val="1"/>
    </font>
    <font>
      <b/>
      <sz val="12"/>
      <name val="Pyidaungsu"/>
      <family val="1"/>
    </font>
    <font>
      <sz val="12"/>
      <name val="Pyidaungsu Numbers"/>
      <family val="1"/>
    </font>
    <font>
      <b/>
      <sz val="12"/>
      <name val="Pyidaungsu Numbers"/>
      <family val="1"/>
    </font>
    <font>
      <b/>
      <sz val="16"/>
      <name val="Pyidaungsu"/>
      <family val="1"/>
    </font>
    <font>
      <b/>
      <sz val="11"/>
      <name val="Pyidaungsu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33" borderId="0" xfId="0" applyFont="1" applyFill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7" fillId="0" borderId="12" xfId="0" applyNumberFormat="1" applyFont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3" fillId="0" borderId="12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34" borderId="12" xfId="0" applyFont="1" applyFill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1" fontId="4" fillId="0" borderId="12" xfId="0" applyNumberFormat="1" applyFont="1" applyBorder="1" applyAlignment="1" applyProtection="1">
      <alignment horizontal="left" vertical="center"/>
      <protection/>
    </xf>
    <xf numFmtId="1" fontId="2" fillId="0" borderId="12" xfId="0" applyNumberFormat="1" applyFont="1" applyBorder="1" applyAlignment="1" applyProtection="1">
      <alignment horizontal="left" vertical="center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1" fontId="2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" fontId="7" fillId="0" borderId="11" xfId="0" applyNumberFormat="1" applyFont="1" applyBorder="1" applyAlignment="1" applyProtection="1">
      <alignment vertical="center" wrapText="1"/>
      <protection/>
    </xf>
    <xf numFmtId="1" fontId="5" fillId="0" borderId="12" xfId="0" applyNumberFormat="1" applyFont="1" applyBorder="1" applyAlignment="1" applyProtection="1">
      <alignment horizontal="left" vertical="center"/>
      <protection/>
    </xf>
    <xf numFmtId="1" fontId="3" fillId="0" borderId="12" xfId="0" applyNumberFormat="1" applyFont="1" applyBorder="1" applyAlignment="1" applyProtection="1">
      <alignment horizontal="left" vertical="center" wrapText="1"/>
      <protection/>
    </xf>
    <xf numFmtId="1" fontId="3" fillId="0" borderId="12" xfId="0" applyNumberFormat="1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top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top"/>
      <protection/>
    </xf>
    <xf numFmtId="1" fontId="4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wrapText="1"/>
      <protection/>
    </xf>
    <xf numFmtId="0" fontId="2" fillId="34" borderId="0" xfId="0" applyFont="1" applyFill="1" applyAlignment="1" applyProtection="1">
      <alignment horizontal="center" vertical="top"/>
      <protection/>
    </xf>
    <xf numFmtId="1" fontId="2" fillId="0" borderId="13" xfId="0" applyNumberFormat="1" applyFont="1" applyBorder="1" applyAlignment="1" applyProtection="1">
      <alignment horizontal="center" vertical="center" wrapText="1"/>
      <protection/>
    </xf>
    <xf numFmtId="1" fontId="2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left" vertical="top" wrapText="1"/>
      <protection/>
    </xf>
    <xf numFmtId="1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34" borderId="22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4" borderId="22" xfId="0" applyFont="1" applyFill="1" applyBorder="1" applyAlignment="1" applyProtection="1">
      <alignment vertical="top" wrapText="1"/>
      <protection/>
    </xf>
    <xf numFmtId="0" fontId="3" fillId="34" borderId="10" xfId="0" applyFont="1" applyFill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34" borderId="22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1" fontId="3" fillId="34" borderId="22" xfId="0" applyNumberFormat="1" applyFont="1" applyFill="1" applyBorder="1" applyAlignment="1" applyProtection="1">
      <alignment horizontal="left" vertical="center" wrapText="1"/>
      <protection/>
    </xf>
    <xf numFmtId="1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6"/>
  <sheetViews>
    <sheetView tabSelected="1" zoomScale="55" zoomScaleNormal="55" zoomScaleSheetLayoutView="100" zoomScalePageLayoutView="0" workbookViewId="0" topLeftCell="A1">
      <selection activeCell="AN20" sqref="AN20"/>
    </sheetView>
  </sheetViews>
  <sheetFormatPr defaultColWidth="9.00390625" defaultRowHeight="15.75" customHeight="1"/>
  <cols>
    <col min="1" max="1" width="7.140625" style="2" customWidth="1"/>
    <col min="2" max="2" width="5.7109375" style="1" customWidth="1"/>
    <col min="3" max="3" width="45.7109375" style="3" customWidth="1"/>
    <col min="4" max="4" width="20.28125" style="4" customWidth="1"/>
    <col min="5" max="13" width="3.28125" style="3" customWidth="1"/>
    <col min="14" max="14" width="6.00390625" style="3" customWidth="1"/>
    <col min="15" max="20" width="3.7109375" style="1" customWidth="1"/>
    <col min="21" max="21" width="6.28125" style="1" customWidth="1"/>
    <col min="22" max="22" width="5.28125" style="5" customWidth="1"/>
    <col min="23" max="23" width="7.7109375" style="6" customWidth="1"/>
    <col min="24" max="24" width="11.28125" style="6" customWidth="1"/>
    <col min="25" max="25" width="10.28125" style="6" customWidth="1"/>
    <col min="26" max="26" width="5.00390625" style="5" customWidth="1"/>
    <col min="27" max="27" width="9.00390625" style="1" customWidth="1"/>
    <col min="28" max="28" width="8.57421875" style="1" customWidth="1"/>
    <col min="29" max="29" width="11.00390625" style="6" customWidth="1"/>
    <col min="30" max="30" width="9.7109375" style="6" customWidth="1"/>
    <col min="31" max="31" width="5.00390625" style="7" customWidth="1"/>
    <col min="32" max="32" width="9.00390625" style="6" customWidth="1"/>
    <col min="33" max="33" width="11.140625" style="1" customWidth="1"/>
    <col min="34" max="34" width="9.00390625" style="1" customWidth="1"/>
    <col min="35" max="40" width="9.140625" style="1" customWidth="1"/>
    <col min="41" max="41" width="25.7109375" style="1" customWidth="1"/>
    <col min="42" max="16384" width="9.00390625" style="1" customWidth="1"/>
  </cols>
  <sheetData>
    <row r="1" spans="1:34" ht="43.5" customHeight="1">
      <c r="A1" s="80" t="s">
        <v>423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ht="20.25" customHeight="1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:34" ht="15.75" customHeight="1">
      <c r="A3" s="66" t="s">
        <v>1</v>
      </c>
      <c r="B3" s="67"/>
      <c r="C3" s="85" t="s">
        <v>2</v>
      </c>
      <c r="D3" s="88" t="s">
        <v>3</v>
      </c>
      <c r="E3" s="72" t="s">
        <v>4</v>
      </c>
      <c r="F3" s="73"/>
      <c r="G3" s="73"/>
      <c r="H3" s="73"/>
      <c r="I3" s="73"/>
      <c r="J3" s="73"/>
      <c r="K3" s="73"/>
      <c r="L3" s="73"/>
      <c r="M3" s="73"/>
      <c r="N3" s="67"/>
      <c r="O3" s="72" t="s">
        <v>5</v>
      </c>
      <c r="P3" s="75"/>
      <c r="Q3" s="75"/>
      <c r="R3" s="75"/>
      <c r="S3" s="75"/>
      <c r="T3" s="75"/>
      <c r="U3" s="76"/>
      <c r="V3" s="111" t="s">
        <v>6</v>
      </c>
      <c r="W3" s="112"/>
      <c r="X3" s="112"/>
      <c r="Y3" s="112"/>
      <c r="Z3" s="112"/>
      <c r="AA3" s="112"/>
      <c r="AB3" s="112"/>
      <c r="AC3" s="112"/>
      <c r="AD3" s="112"/>
      <c r="AE3" s="112"/>
      <c r="AF3" s="113"/>
      <c r="AG3" s="90" t="s">
        <v>7</v>
      </c>
      <c r="AH3" s="90" t="s">
        <v>8</v>
      </c>
    </row>
    <row r="4" spans="1:34" ht="15.75" customHeight="1">
      <c r="A4" s="68"/>
      <c r="B4" s="69"/>
      <c r="C4" s="86"/>
      <c r="D4" s="89"/>
      <c r="E4" s="68"/>
      <c r="F4" s="74"/>
      <c r="G4" s="74"/>
      <c r="H4" s="74"/>
      <c r="I4" s="74"/>
      <c r="J4" s="74"/>
      <c r="K4" s="74"/>
      <c r="L4" s="74"/>
      <c r="M4" s="74"/>
      <c r="N4" s="69"/>
      <c r="O4" s="77"/>
      <c r="P4" s="78"/>
      <c r="Q4" s="78"/>
      <c r="R4" s="78"/>
      <c r="S4" s="78"/>
      <c r="T4" s="78"/>
      <c r="U4" s="79"/>
      <c r="V4" s="111" t="s">
        <v>9</v>
      </c>
      <c r="W4" s="112"/>
      <c r="X4" s="112"/>
      <c r="Y4" s="113"/>
      <c r="Z4" s="111" t="s">
        <v>10</v>
      </c>
      <c r="AA4" s="112"/>
      <c r="AB4" s="112"/>
      <c r="AC4" s="112"/>
      <c r="AD4" s="113"/>
      <c r="AE4" s="111" t="s">
        <v>11</v>
      </c>
      <c r="AF4" s="113"/>
      <c r="AG4" s="91"/>
      <c r="AH4" s="91"/>
    </row>
    <row r="5" spans="1:34" ht="55.5" customHeight="1">
      <c r="A5" s="70"/>
      <c r="B5" s="71"/>
      <c r="C5" s="87"/>
      <c r="D5" s="9" t="s">
        <v>12</v>
      </c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1" t="s">
        <v>13</v>
      </c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1" t="s">
        <v>13</v>
      </c>
      <c r="V5" s="13" t="s">
        <v>14</v>
      </c>
      <c r="W5" s="13" t="s">
        <v>15</v>
      </c>
      <c r="X5" s="13" t="s">
        <v>16</v>
      </c>
      <c r="Y5" s="13" t="s">
        <v>17</v>
      </c>
      <c r="Z5" s="13" t="s">
        <v>14</v>
      </c>
      <c r="AA5" s="14" t="s">
        <v>18</v>
      </c>
      <c r="AB5" s="14" t="s">
        <v>19</v>
      </c>
      <c r="AC5" s="13" t="s">
        <v>16</v>
      </c>
      <c r="AD5" s="13" t="s">
        <v>17</v>
      </c>
      <c r="AE5" s="13" t="s">
        <v>14</v>
      </c>
      <c r="AF5" s="13" t="s">
        <v>15</v>
      </c>
      <c r="AG5" s="92"/>
      <c r="AH5" s="92"/>
    </row>
    <row r="6" spans="1:34" ht="15.75" customHeight="1">
      <c r="A6" s="15">
        <v>1</v>
      </c>
      <c r="B6" s="81" t="s">
        <v>20</v>
      </c>
      <c r="C6" s="82"/>
      <c r="D6" s="16" t="s">
        <v>21</v>
      </c>
      <c r="E6" s="17"/>
      <c r="F6" s="17"/>
      <c r="G6" s="17"/>
      <c r="H6" s="17"/>
      <c r="I6" s="17"/>
      <c r="J6" s="17"/>
      <c r="K6" s="17"/>
      <c r="L6" s="17"/>
      <c r="M6" s="17"/>
      <c r="N6" s="18"/>
      <c r="O6" s="10"/>
      <c r="P6" s="10"/>
      <c r="Q6" s="10"/>
      <c r="R6" s="10"/>
      <c r="S6" s="10"/>
      <c r="T6" s="10"/>
      <c r="U6" s="18"/>
      <c r="V6" s="14"/>
      <c r="W6" s="19"/>
      <c r="X6" s="19"/>
      <c r="Y6" s="19"/>
      <c r="Z6" s="20"/>
      <c r="AA6" s="21"/>
      <c r="AB6" s="21"/>
      <c r="AC6" s="19"/>
      <c r="AD6" s="19"/>
      <c r="AE6" s="20"/>
      <c r="AF6" s="22"/>
      <c r="AG6" s="10" t="s">
        <v>22</v>
      </c>
      <c r="AH6" s="17"/>
    </row>
    <row r="7" spans="1:34" ht="55.5" customHeight="1">
      <c r="A7" s="15"/>
      <c r="B7" s="23">
        <v>1</v>
      </c>
      <c r="C7" s="24" t="s">
        <v>23</v>
      </c>
      <c r="D7" s="25"/>
      <c r="E7" s="23" t="s">
        <v>24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24</v>
      </c>
      <c r="K7" s="23" t="s">
        <v>24</v>
      </c>
      <c r="L7" s="23" t="s">
        <v>24</v>
      </c>
      <c r="M7" s="23" t="s">
        <v>24</v>
      </c>
      <c r="N7" s="23" t="s">
        <v>25</v>
      </c>
      <c r="O7" s="23" t="s">
        <v>24</v>
      </c>
      <c r="P7" s="23" t="s">
        <v>24</v>
      </c>
      <c r="Q7" s="23" t="s">
        <v>24</v>
      </c>
      <c r="R7" s="23" t="s">
        <v>24</v>
      </c>
      <c r="S7" s="23" t="s">
        <v>24</v>
      </c>
      <c r="T7" s="23" t="s">
        <v>24</v>
      </c>
      <c r="U7" s="21" t="s">
        <v>26</v>
      </c>
      <c r="V7" s="15">
        <v>1</v>
      </c>
      <c r="W7" s="10">
        <f>400*100</f>
        <v>40000</v>
      </c>
      <c r="X7" s="22" t="s">
        <v>27</v>
      </c>
      <c r="Y7" s="22"/>
      <c r="Z7" s="15"/>
      <c r="AA7" s="10"/>
      <c r="AB7" s="10"/>
      <c r="AC7" s="22"/>
      <c r="AD7" s="22"/>
      <c r="AE7" s="15">
        <v>1</v>
      </c>
      <c r="AF7" s="10">
        <f>400*60</f>
        <v>24000</v>
      </c>
      <c r="AG7" s="21"/>
      <c r="AH7" s="17"/>
    </row>
    <row r="8" spans="1:34" ht="15.75" customHeight="1">
      <c r="A8" s="15">
        <v>2</v>
      </c>
      <c r="B8" s="81" t="s">
        <v>28</v>
      </c>
      <c r="C8" s="82"/>
      <c r="D8" s="16" t="s">
        <v>29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1"/>
      <c r="P8" s="21"/>
      <c r="Q8" s="21"/>
      <c r="R8" s="21"/>
      <c r="S8" s="21"/>
      <c r="T8" s="21"/>
      <c r="U8" s="21"/>
      <c r="V8" s="15"/>
      <c r="W8" s="10"/>
      <c r="X8" s="19"/>
      <c r="Y8" s="19"/>
      <c r="Z8" s="15"/>
      <c r="AA8" s="10"/>
      <c r="AB8" s="10"/>
      <c r="AC8" s="19"/>
      <c r="AD8" s="19"/>
      <c r="AE8" s="15"/>
      <c r="AF8" s="10"/>
      <c r="AG8" s="10" t="s">
        <v>22</v>
      </c>
      <c r="AH8" s="17"/>
    </row>
    <row r="9" spans="1:34" ht="55.5" customHeight="1">
      <c r="A9" s="15"/>
      <c r="B9" s="23">
        <v>2</v>
      </c>
      <c r="C9" s="27" t="s">
        <v>30</v>
      </c>
      <c r="D9" s="28"/>
      <c r="E9" s="23" t="s">
        <v>24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 t="s">
        <v>24</v>
      </c>
      <c r="M9" s="23" t="s">
        <v>24</v>
      </c>
      <c r="N9" s="23" t="s">
        <v>25</v>
      </c>
      <c r="O9" s="23" t="s">
        <v>24</v>
      </c>
      <c r="P9" s="23" t="s">
        <v>24</v>
      </c>
      <c r="Q9" s="23" t="s">
        <v>24</v>
      </c>
      <c r="R9" s="23" t="s">
        <v>24</v>
      </c>
      <c r="S9" s="23" t="s">
        <v>24</v>
      </c>
      <c r="T9" s="23" t="s">
        <v>24</v>
      </c>
      <c r="U9" s="21" t="s">
        <v>26</v>
      </c>
      <c r="V9" s="15">
        <v>2</v>
      </c>
      <c r="W9" s="10">
        <f>280*160</f>
        <v>44800</v>
      </c>
      <c r="X9" s="22" t="s">
        <v>27</v>
      </c>
      <c r="Y9" s="19"/>
      <c r="Z9" s="15">
        <v>1</v>
      </c>
      <c r="AA9" s="10">
        <v>75</v>
      </c>
      <c r="AB9" s="10" t="s">
        <v>31</v>
      </c>
      <c r="AC9" s="19" t="s">
        <v>32</v>
      </c>
      <c r="AD9" s="19"/>
      <c r="AE9" s="15">
        <v>2</v>
      </c>
      <c r="AF9" s="10">
        <f>30*120</f>
        <v>3600</v>
      </c>
      <c r="AG9" s="21"/>
      <c r="AH9" s="17"/>
    </row>
    <row r="10" spans="1:34" ht="15.75" customHeight="1">
      <c r="A10" s="15">
        <v>3</v>
      </c>
      <c r="B10" s="81" t="s">
        <v>33</v>
      </c>
      <c r="C10" s="82"/>
      <c r="D10" s="16" t="s">
        <v>34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1"/>
      <c r="P10" s="21"/>
      <c r="Q10" s="21"/>
      <c r="R10" s="21"/>
      <c r="S10" s="21"/>
      <c r="T10" s="21"/>
      <c r="U10" s="21"/>
      <c r="V10" s="15"/>
      <c r="W10" s="10"/>
      <c r="X10" s="19"/>
      <c r="Y10" s="19"/>
      <c r="Z10" s="15"/>
      <c r="AA10" s="10"/>
      <c r="AB10" s="10"/>
      <c r="AC10" s="19"/>
      <c r="AD10" s="19"/>
      <c r="AE10" s="15"/>
      <c r="AF10" s="10"/>
      <c r="AG10" s="21" t="s">
        <v>35</v>
      </c>
      <c r="AH10" s="17"/>
    </row>
    <row r="11" spans="1:34" ht="42" customHeight="1">
      <c r="A11" s="15"/>
      <c r="B11" s="23">
        <v>3</v>
      </c>
      <c r="C11" s="27" t="s">
        <v>36</v>
      </c>
      <c r="D11" s="28"/>
      <c r="E11" s="23" t="s">
        <v>24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 t="s">
        <v>24</v>
      </c>
      <c r="M11" s="23" t="s">
        <v>24</v>
      </c>
      <c r="N11" s="23" t="s">
        <v>25</v>
      </c>
      <c r="O11" s="23" t="s">
        <v>24</v>
      </c>
      <c r="P11" s="23" t="s">
        <v>24</v>
      </c>
      <c r="Q11" s="23" t="s">
        <v>24</v>
      </c>
      <c r="R11" s="23" t="s">
        <v>24</v>
      </c>
      <c r="S11" s="23" t="s">
        <v>24</v>
      </c>
      <c r="T11" s="23" t="s">
        <v>24</v>
      </c>
      <c r="U11" s="21" t="s">
        <v>26</v>
      </c>
      <c r="V11" s="15">
        <v>3</v>
      </c>
      <c r="W11" s="10">
        <f>360*240</f>
        <v>86400</v>
      </c>
      <c r="X11" s="22" t="s">
        <v>27</v>
      </c>
      <c r="Y11" s="19"/>
      <c r="Z11" s="15">
        <v>2</v>
      </c>
      <c r="AA11" s="10">
        <v>48</v>
      </c>
      <c r="AB11" s="10" t="s">
        <v>31</v>
      </c>
      <c r="AC11" s="19" t="s">
        <v>32</v>
      </c>
      <c r="AD11" s="19"/>
      <c r="AE11" s="15">
        <v>3</v>
      </c>
      <c r="AF11" s="10">
        <f>90*400+60*400+40*400</f>
        <v>76000</v>
      </c>
      <c r="AG11" s="21"/>
      <c r="AH11" s="17"/>
    </row>
    <row r="12" spans="1:34" ht="27.75" customHeight="1">
      <c r="A12" s="15"/>
      <c r="B12" s="23">
        <v>4</v>
      </c>
      <c r="C12" s="27" t="s">
        <v>37</v>
      </c>
      <c r="D12" s="2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15"/>
      <c r="W12" s="10"/>
      <c r="X12" s="19"/>
      <c r="Y12" s="19"/>
      <c r="Z12" s="15">
        <v>3</v>
      </c>
      <c r="AA12" s="10">
        <v>32</v>
      </c>
      <c r="AB12" s="10" t="s">
        <v>31</v>
      </c>
      <c r="AC12" s="19" t="s">
        <v>32</v>
      </c>
      <c r="AD12" s="19"/>
      <c r="AE12" s="15"/>
      <c r="AF12" s="10"/>
      <c r="AG12" s="21"/>
      <c r="AH12" s="17"/>
    </row>
    <row r="13" spans="1:34" ht="15.75" customHeight="1">
      <c r="A13" s="15">
        <v>4</v>
      </c>
      <c r="B13" s="81" t="s">
        <v>38</v>
      </c>
      <c r="C13" s="82"/>
      <c r="D13" s="16" t="s">
        <v>39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1"/>
      <c r="P13" s="21"/>
      <c r="Q13" s="21"/>
      <c r="R13" s="21"/>
      <c r="S13" s="21"/>
      <c r="T13" s="21"/>
      <c r="U13" s="21"/>
      <c r="V13" s="15"/>
      <c r="W13" s="10"/>
      <c r="X13" s="19"/>
      <c r="Y13" s="19"/>
      <c r="Z13" s="15"/>
      <c r="AA13" s="10"/>
      <c r="AB13" s="10"/>
      <c r="AC13" s="19"/>
      <c r="AD13" s="19"/>
      <c r="AE13" s="15"/>
      <c r="AF13" s="10"/>
      <c r="AG13" s="21" t="s">
        <v>35</v>
      </c>
      <c r="AH13" s="17"/>
    </row>
    <row r="14" spans="1:34" ht="42" customHeight="1">
      <c r="A14" s="15"/>
      <c r="B14" s="23">
        <v>5</v>
      </c>
      <c r="C14" s="29" t="s">
        <v>40</v>
      </c>
      <c r="D14" s="30"/>
      <c r="E14" s="23" t="s">
        <v>24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 t="s">
        <v>24</v>
      </c>
      <c r="M14" s="23" t="s">
        <v>24</v>
      </c>
      <c r="N14" s="23" t="s">
        <v>25</v>
      </c>
      <c r="O14" s="23" t="s">
        <v>24</v>
      </c>
      <c r="P14" s="23" t="s">
        <v>24</v>
      </c>
      <c r="Q14" s="23" t="s">
        <v>24</v>
      </c>
      <c r="R14" s="23" t="s">
        <v>24</v>
      </c>
      <c r="S14" s="23" t="s">
        <v>24</v>
      </c>
      <c r="T14" s="23" t="s">
        <v>24</v>
      </c>
      <c r="U14" s="21" t="s">
        <v>26</v>
      </c>
      <c r="V14" s="15">
        <v>4</v>
      </c>
      <c r="W14" s="10">
        <f>180*80+80*70</f>
        <v>20000</v>
      </c>
      <c r="X14" s="22" t="s">
        <v>27</v>
      </c>
      <c r="Y14" s="10"/>
      <c r="Z14" s="15">
        <v>4</v>
      </c>
      <c r="AA14" s="10">
        <v>30</v>
      </c>
      <c r="AB14" s="10" t="s">
        <v>31</v>
      </c>
      <c r="AC14" s="19" t="s">
        <v>32</v>
      </c>
      <c r="AD14" s="10"/>
      <c r="AE14" s="15">
        <v>4</v>
      </c>
      <c r="AF14" s="10">
        <f>50*40</f>
        <v>2000</v>
      </c>
      <c r="AG14" s="10"/>
      <c r="AH14" s="17"/>
    </row>
    <row r="15" spans="1:34" ht="15.75" customHeight="1">
      <c r="A15" s="15">
        <v>5</v>
      </c>
      <c r="B15" s="102" t="s">
        <v>41</v>
      </c>
      <c r="C15" s="103"/>
      <c r="D15" s="16" t="s">
        <v>42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1"/>
      <c r="P15" s="21"/>
      <c r="Q15" s="21"/>
      <c r="R15" s="21"/>
      <c r="S15" s="21"/>
      <c r="T15" s="21"/>
      <c r="U15" s="21"/>
      <c r="V15" s="15"/>
      <c r="W15" s="10"/>
      <c r="X15" s="19"/>
      <c r="Y15" s="19"/>
      <c r="Z15" s="15"/>
      <c r="AA15" s="10"/>
      <c r="AB15" s="10"/>
      <c r="AC15" s="19"/>
      <c r="AD15" s="19"/>
      <c r="AE15" s="15"/>
      <c r="AF15" s="10"/>
      <c r="AG15" s="21" t="s">
        <v>35</v>
      </c>
      <c r="AH15" s="17"/>
    </row>
    <row r="16" spans="1:34" ht="55.5" customHeight="1">
      <c r="A16" s="15"/>
      <c r="B16" s="31">
        <v>6</v>
      </c>
      <c r="C16" s="30" t="s">
        <v>43</v>
      </c>
      <c r="D16" s="30"/>
      <c r="E16" s="23" t="s">
        <v>24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 t="s">
        <v>24</v>
      </c>
      <c r="M16" s="23" t="s">
        <v>24</v>
      </c>
      <c r="N16" s="23" t="s">
        <v>25</v>
      </c>
      <c r="O16" s="23" t="s">
        <v>24</v>
      </c>
      <c r="P16" s="23" t="s">
        <v>24</v>
      </c>
      <c r="Q16" s="23" t="s">
        <v>24</v>
      </c>
      <c r="R16" s="23" t="s">
        <v>24</v>
      </c>
      <c r="S16" s="23" t="s">
        <v>24</v>
      </c>
      <c r="T16" s="23" t="s">
        <v>24</v>
      </c>
      <c r="U16" s="21" t="s">
        <v>26</v>
      </c>
      <c r="V16" s="15">
        <v>5</v>
      </c>
      <c r="W16" s="10">
        <f>400*100</f>
        <v>40000</v>
      </c>
      <c r="X16" s="22" t="s">
        <v>27</v>
      </c>
      <c r="Y16" s="10"/>
      <c r="Z16" s="15"/>
      <c r="AA16" s="10"/>
      <c r="AB16" s="10"/>
      <c r="AC16" s="10"/>
      <c r="AD16" s="10"/>
      <c r="AE16" s="15">
        <v>5</v>
      </c>
      <c r="AF16" s="10">
        <f>400*60</f>
        <v>24000</v>
      </c>
      <c r="AG16" s="10"/>
      <c r="AH16" s="17"/>
    </row>
    <row r="17" spans="1:34" ht="15.75" customHeight="1">
      <c r="A17" s="15">
        <v>6</v>
      </c>
      <c r="B17" s="102" t="s">
        <v>44</v>
      </c>
      <c r="C17" s="103"/>
      <c r="D17" s="16" t="s">
        <v>45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1"/>
      <c r="P17" s="21"/>
      <c r="Q17" s="21"/>
      <c r="R17" s="21"/>
      <c r="S17" s="21"/>
      <c r="T17" s="21"/>
      <c r="U17" s="21"/>
      <c r="V17" s="15"/>
      <c r="W17" s="10"/>
      <c r="X17" s="10"/>
      <c r="Y17" s="10"/>
      <c r="Z17" s="15"/>
      <c r="AA17" s="10"/>
      <c r="AB17" s="10"/>
      <c r="AC17" s="21"/>
      <c r="AD17" s="21"/>
      <c r="AE17" s="15"/>
      <c r="AF17" s="10"/>
      <c r="AG17" s="10" t="s">
        <v>22</v>
      </c>
      <c r="AH17" s="10"/>
    </row>
    <row r="18" spans="1:34" ht="42" customHeight="1">
      <c r="A18" s="15"/>
      <c r="B18" s="31">
        <v>7</v>
      </c>
      <c r="C18" s="28" t="s">
        <v>46</v>
      </c>
      <c r="D18" s="28"/>
      <c r="E18" s="23" t="s">
        <v>24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 t="s">
        <v>24</v>
      </c>
      <c r="M18" s="23" t="s">
        <v>24</v>
      </c>
      <c r="N18" s="23" t="s">
        <v>25</v>
      </c>
      <c r="O18" s="23" t="s">
        <v>24</v>
      </c>
      <c r="P18" s="23" t="s">
        <v>24</v>
      </c>
      <c r="Q18" s="23" t="s">
        <v>24</v>
      </c>
      <c r="R18" s="23" t="s">
        <v>24</v>
      </c>
      <c r="S18" s="23" t="s">
        <v>24</v>
      </c>
      <c r="T18" s="23" t="s">
        <v>24</v>
      </c>
      <c r="U18" s="21" t="s">
        <v>26</v>
      </c>
      <c r="V18" s="15">
        <v>6</v>
      </c>
      <c r="W18" s="10">
        <f>120*130</f>
        <v>15600</v>
      </c>
      <c r="X18" s="10" t="s">
        <v>47</v>
      </c>
      <c r="Y18" s="10" t="s">
        <v>22</v>
      </c>
      <c r="Z18" s="15"/>
      <c r="AA18" s="10"/>
      <c r="AB18" s="10"/>
      <c r="AC18" s="21"/>
      <c r="AD18" s="21"/>
      <c r="AE18" s="15">
        <v>6</v>
      </c>
      <c r="AF18" s="10">
        <f>160*70</f>
        <v>11200</v>
      </c>
      <c r="AG18" s="10"/>
      <c r="AH18" s="10"/>
    </row>
    <row r="19" spans="1:34" s="32" customFormat="1" ht="15.75" customHeight="1">
      <c r="A19" s="15">
        <v>7</v>
      </c>
      <c r="B19" s="98" t="s">
        <v>48</v>
      </c>
      <c r="C19" s="99"/>
      <c r="D19" s="16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14"/>
      <c r="P19" s="14"/>
      <c r="Q19" s="14"/>
      <c r="R19" s="14"/>
      <c r="S19" s="14"/>
      <c r="T19" s="14"/>
      <c r="U19" s="14"/>
      <c r="V19" s="15"/>
      <c r="W19" s="10"/>
      <c r="X19" s="33"/>
      <c r="Y19" s="33"/>
      <c r="Z19" s="15"/>
      <c r="AA19" s="10"/>
      <c r="AB19" s="10"/>
      <c r="AC19" s="33"/>
      <c r="AD19" s="33"/>
      <c r="AE19" s="15"/>
      <c r="AF19" s="10"/>
      <c r="AG19" s="10" t="s">
        <v>22</v>
      </c>
      <c r="AH19" s="34"/>
    </row>
    <row r="20" spans="1:34" ht="15.75" customHeight="1">
      <c r="A20" s="15"/>
      <c r="B20" s="31">
        <v>8</v>
      </c>
      <c r="C20" s="25" t="s">
        <v>50</v>
      </c>
      <c r="D20" s="25"/>
      <c r="E20" s="23" t="s">
        <v>24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 t="s">
        <v>24</v>
      </c>
      <c r="M20" s="23" t="s">
        <v>24</v>
      </c>
      <c r="N20" s="23" t="s">
        <v>25</v>
      </c>
      <c r="O20" s="23" t="s">
        <v>24</v>
      </c>
      <c r="P20" s="23" t="s">
        <v>24</v>
      </c>
      <c r="Q20" s="23" t="s">
        <v>24</v>
      </c>
      <c r="R20" s="23" t="s">
        <v>24</v>
      </c>
      <c r="S20" s="23" t="s">
        <v>24</v>
      </c>
      <c r="T20" s="23" t="s">
        <v>24</v>
      </c>
      <c r="U20" s="21" t="s">
        <v>26</v>
      </c>
      <c r="V20" s="15">
        <v>7</v>
      </c>
      <c r="W20" s="10">
        <f>130*118+110*118</f>
        <v>28320</v>
      </c>
      <c r="X20" s="10" t="s">
        <v>47</v>
      </c>
      <c r="Y20" s="10" t="s">
        <v>22</v>
      </c>
      <c r="Z20" s="15">
        <v>5</v>
      </c>
      <c r="AA20" s="10">
        <v>45</v>
      </c>
      <c r="AB20" s="10" t="s">
        <v>31</v>
      </c>
      <c r="AC20" s="19" t="s">
        <v>51</v>
      </c>
      <c r="AD20" s="19" t="s">
        <v>52</v>
      </c>
      <c r="AE20" s="15"/>
      <c r="AF20" s="10"/>
      <c r="AG20" s="21"/>
      <c r="AH20" s="17"/>
    </row>
    <row r="21" spans="1:34" ht="15.75" customHeight="1">
      <c r="A21" s="15">
        <v>8</v>
      </c>
      <c r="B21" s="102" t="s">
        <v>53</v>
      </c>
      <c r="C21" s="103"/>
      <c r="D21" s="16" t="s">
        <v>54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1"/>
      <c r="P21" s="21"/>
      <c r="Q21" s="21"/>
      <c r="R21" s="21"/>
      <c r="S21" s="21"/>
      <c r="T21" s="21"/>
      <c r="U21" s="21"/>
      <c r="V21" s="15"/>
      <c r="W21" s="10"/>
      <c r="X21" s="19"/>
      <c r="Y21" s="19"/>
      <c r="Z21" s="15"/>
      <c r="AA21" s="10"/>
      <c r="AB21" s="10"/>
      <c r="AC21" s="19"/>
      <c r="AD21" s="19"/>
      <c r="AE21" s="15"/>
      <c r="AF21" s="10"/>
      <c r="AG21" s="10" t="s">
        <v>22</v>
      </c>
      <c r="AH21" s="17"/>
    </row>
    <row r="22" spans="1:34" ht="69.75" customHeight="1">
      <c r="A22" s="15"/>
      <c r="B22" s="31">
        <v>9</v>
      </c>
      <c r="C22" s="28" t="s">
        <v>55</v>
      </c>
      <c r="D22" s="28"/>
      <c r="E22" s="23" t="s">
        <v>24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 t="s">
        <v>24</v>
      </c>
      <c r="M22" s="23" t="s">
        <v>24</v>
      </c>
      <c r="N22" s="23" t="s">
        <v>25</v>
      </c>
      <c r="O22" s="23" t="s">
        <v>24</v>
      </c>
      <c r="P22" s="23" t="s">
        <v>24</v>
      </c>
      <c r="Q22" s="23" t="s">
        <v>24</v>
      </c>
      <c r="R22" s="23" t="s">
        <v>24</v>
      </c>
      <c r="S22" s="23" t="s">
        <v>24</v>
      </c>
      <c r="T22" s="23" t="s">
        <v>24</v>
      </c>
      <c r="U22" s="21" t="s">
        <v>26</v>
      </c>
      <c r="V22" s="15">
        <v>8</v>
      </c>
      <c r="W22" s="10">
        <f>200*100</f>
        <v>20000</v>
      </c>
      <c r="X22" s="22" t="s">
        <v>27</v>
      </c>
      <c r="Y22" s="22"/>
      <c r="Z22" s="15">
        <v>6</v>
      </c>
      <c r="AA22" s="10">
        <v>300</v>
      </c>
      <c r="AB22" s="10" t="s">
        <v>31</v>
      </c>
      <c r="AC22" s="19" t="s">
        <v>32</v>
      </c>
      <c r="AD22" s="22"/>
      <c r="AE22" s="15">
        <v>7</v>
      </c>
      <c r="AF22" s="10">
        <f>80*200</f>
        <v>16000</v>
      </c>
      <c r="AG22" s="21"/>
      <c r="AH22" s="17"/>
    </row>
    <row r="23" spans="1:34" ht="15.75" customHeight="1">
      <c r="A23" s="15">
        <v>9</v>
      </c>
      <c r="B23" s="102" t="s">
        <v>56</v>
      </c>
      <c r="C23" s="103"/>
      <c r="D23" s="16" t="s">
        <v>57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1"/>
      <c r="P23" s="21"/>
      <c r="Q23" s="21"/>
      <c r="R23" s="21"/>
      <c r="S23" s="21"/>
      <c r="T23" s="21"/>
      <c r="U23" s="21"/>
      <c r="V23" s="15"/>
      <c r="W23" s="10"/>
      <c r="X23" s="19"/>
      <c r="Y23" s="19"/>
      <c r="Z23" s="15"/>
      <c r="AA23" s="10"/>
      <c r="AB23" s="10"/>
      <c r="AC23" s="19"/>
      <c r="AD23" s="19"/>
      <c r="AE23" s="15"/>
      <c r="AF23" s="10"/>
      <c r="AG23" s="21" t="s">
        <v>35</v>
      </c>
      <c r="AH23" s="17"/>
    </row>
    <row r="24" spans="1:34" ht="55.5" customHeight="1">
      <c r="A24" s="15"/>
      <c r="B24" s="31">
        <v>10</v>
      </c>
      <c r="C24" s="30" t="s">
        <v>58</v>
      </c>
      <c r="D24" s="30"/>
      <c r="E24" s="23" t="s">
        <v>24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 t="s">
        <v>24</v>
      </c>
      <c r="M24" s="23" t="s">
        <v>24</v>
      </c>
      <c r="N24" s="23" t="s">
        <v>25</v>
      </c>
      <c r="O24" s="23" t="s">
        <v>24</v>
      </c>
      <c r="P24" s="23" t="s">
        <v>24</v>
      </c>
      <c r="Q24" s="23" t="s">
        <v>24</v>
      </c>
      <c r="R24" s="23" t="s">
        <v>24</v>
      </c>
      <c r="S24" s="23" t="s">
        <v>24</v>
      </c>
      <c r="T24" s="23" t="s">
        <v>24</v>
      </c>
      <c r="U24" s="21" t="s">
        <v>26</v>
      </c>
      <c r="V24" s="15">
        <v>9</v>
      </c>
      <c r="W24" s="10">
        <f>200*140</f>
        <v>28000</v>
      </c>
      <c r="X24" s="22" t="s">
        <v>27</v>
      </c>
      <c r="Y24" s="10"/>
      <c r="Z24" s="15"/>
      <c r="AA24" s="10"/>
      <c r="AB24" s="10"/>
      <c r="AC24" s="10"/>
      <c r="AD24" s="10"/>
      <c r="AE24" s="15">
        <v>8</v>
      </c>
      <c r="AF24" s="10">
        <f>225*50+130*25+120*25</f>
        <v>17500</v>
      </c>
      <c r="AG24" s="10"/>
      <c r="AH24" s="17"/>
    </row>
    <row r="25" spans="1:34" ht="15.75" customHeight="1">
      <c r="A25" s="15">
        <v>10</v>
      </c>
      <c r="B25" s="108" t="s">
        <v>59</v>
      </c>
      <c r="C25" s="109"/>
      <c r="D25" s="16" t="s">
        <v>60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1"/>
      <c r="P25" s="21"/>
      <c r="Q25" s="21"/>
      <c r="R25" s="21"/>
      <c r="S25" s="21"/>
      <c r="T25" s="21"/>
      <c r="U25" s="21"/>
      <c r="V25" s="15"/>
      <c r="W25" s="10"/>
      <c r="X25" s="10"/>
      <c r="Y25" s="10"/>
      <c r="Z25" s="15"/>
      <c r="AA25" s="10"/>
      <c r="AB25" s="10"/>
      <c r="AC25" s="21"/>
      <c r="AD25" s="21"/>
      <c r="AE25" s="15"/>
      <c r="AF25" s="10"/>
      <c r="AG25" s="21" t="s">
        <v>35</v>
      </c>
      <c r="AH25" s="10"/>
    </row>
    <row r="26" spans="1:34" ht="27.75" customHeight="1">
      <c r="A26" s="15"/>
      <c r="B26" s="31">
        <v>11</v>
      </c>
      <c r="C26" s="28" t="s">
        <v>61</v>
      </c>
      <c r="D26" s="28"/>
      <c r="E26" s="23" t="s">
        <v>24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 t="s">
        <v>24</v>
      </c>
      <c r="M26" s="23" t="s">
        <v>24</v>
      </c>
      <c r="N26" s="23" t="s">
        <v>25</v>
      </c>
      <c r="O26" s="23" t="s">
        <v>24</v>
      </c>
      <c r="P26" s="23" t="s">
        <v>24</v>
      </c>
      <c r="Q26" s="23" t="s">
        <v>24</v>
      </c>
      <c r="R26" s="23" t="s">
        <v>24</v>
      </c>
      <c r="S26" s="23" t="s">
        <v>24</v>
      </c>
      <c r="T26" s="23" t="s">
        <v>24</v>
      </c>
      <c r="U26" s="21" t="s">
        <v>26</v>
      </c>
      <c r="V26" s="15">
        <v>10</v>
      </c>
      <c r="W26" s="10">
        <f>100*80</f>
        <v>8000</v>
      </c>
      <c r="X26" s="22" t="s">
        <v>27</v>
      </c>
      <c r="Y26" s="10"/>
      <c r="Z26" s="15"/>
      <c r="AA26" s="10"/>
      <c r="AB26" s="10"/>
      <c r="AC26" s="21"/>
      <c r="AD26" s="21"/>
      <c r="AE26" s="15">
        <v>9</v>
      </c>
      <c r="AF26" s="10">
        <f>200*200</f>
        <v>40000</v>
      </c>
      <c r="AG26" s="10"/>
      <c r="AH26" s="10"/>
    </row>
    <row r="27" spans="1:34" ht="15.75" customHeight="1">
      <c r="A27" s="15">
        <v>11</v>
      </c>
      <c r="B27" s="106" t="s">
        <v>62</v>
      </c>
      <c r="C27" s="107"/>
      <c r="D27" s="16" t="s">
        <v>63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0"/>
      <c r="P27" s="10"/>
      <c r="Q27" s="10"/>
      <c r="R27" s="10"/>
      <c r="S27" s="10"/>
      <c r="T27" s="10"/>
      <c r="U27" s="10"/>
      <c r="V27" s="15"/>
      <c r="W27" s="10"/>
      <c r="X27" s="10"/>
      <c r="Y27" s="10"/>
      <c r="Z27" s="15"/>
      <c r="AA27" s="10"/>
      <c r="AB27" s="10"/>
      <c r="AC27" s="10"/>
      <c r="AD27" s="10"/>
      <c r="AE27" s="15"/>
      <c r="AF27" s="10"/>
      <c r="AG27" s="21" t="s">
        <v>35</v>
      </c>
      <c r="AH27" s="10"/>
    </row>
    <row r="28" spans="1:34" ht="42" customHeight="1">
      <c r="A28" s="15"/>
      <c r="B28" s="31">
        <v>12</v>
      </c>
      <c r="C28" s="28" t="s">
        <v>64</v>
      </c>
      <c r="D28" s="28"/>
      <c r="E28" s="23" t="s">
        <v>24</v>
      </c>
      <c r="F28" s="23" t="s">
        <v>24</v>
      </c>
      <c r="G28" s="23" t="s">
        <v>24</v>
      </c>
      <c r="H28" s="23" t="s">
        <v>24</v>
      </c>
      <c r="I28" s="23" t="s">
        <v>24</v>
      </c>
      <c r="J28" s="23" t="s">
        <v>24</v>
      </c>
      <c r="K28" s="23" t="s">
        <v>24</v>
      </c>
      <c r="L28" s="23" t="s">
        <v>24</v>
      </c>
      <c r="M28" s="23" t="s">
        <v>24</v>
      </c>
      <c r="N28" s="23" t="s">
        <v>25</v>
      </c>
      <c r="O28" s="23" t="s">
        <v>24</v>
      </c>
      <c r="P28" s="23" t="s">
        <v>24</v>
      </c>
      <c r="Q28" s="23" t="s">
        <v>24</v>
      </c>
      <c r="R28" s="23" t="s">
        <v>24</v>
      </c>
      <c r="S28" s="23" t="s">
        <v>24</v>
      </c>
      <c r="T28" s="23" t="s">
        <v>24</v>
      </c>
      <c r="U28" s="21" t="s">
        <v>26</v>
      </c>
      <c r="V28" s="15">
        <v>11</v>
      </c>
      <c r="W28" s="10">
        <f>100*160</f>
        <v>16000</v>
      </c>
      <c r="X28" s="10" t="s">
        <v>65</v>
      </c>
      <c r="Y28" s="10" t="s">
        <v>22</v>
      </c>
      <c r="Z28" s="15">
        <v>7</v>
      </c>
      <c r="AA28" s="10">
        <v>60</v>
      </c>
      <c r="AB28" s="23" t="s">
        <v>66</v>
      </c>
      <c r="AC28" s="19" t="s">
        <v>32</v>
      </c>
      <c r="AD28" s="21"/>
      <c r="AE28" s="15">
        <v>10</v>
      </c>
      <c r="AF28" s="10">
        <f>200*100</f>
        <v>20000</v>
      </c>
      <c r="AG28" s="10"/>
      <c r="AH28" s="10"/>
    </row>
    <row r="29" spans="1:34" ht="15.75" customHeight="1">
      <c r="A29" s="15">
        <v>12</v>
      </c>
      <c r="B29" s="102" t="s">
        <v>67</v>
      </c>
      <c r="C29" s="103"/>
      <c r="D29" s="16" t="s">
        <v>68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1"/>
      <c r="P29" s="21"/>
      <c r="Q29" s="21"/>
      <c r="R29" s="21"/>
      <c r="S29" s="21"/>
      <c r="T29" s="21"/>
      <c r="U29" s="21"/>
      <c r="V29" s="15"/>
      <c r="W29" s="10"/>
      <c r="X29" s="19"/>
      <c r="Y29" s="19"/>
      <c r="Z29" s="15"/>
      <c r="AA29" s="10"/>
      <c r="AB29" s="10"/>
      <c r="AC29" s="19"/>
      <c r="AD29" s="19"/>
      <c r="AE29" s="15"/>
      <c r="AF29" s="10"/>
      <c r="AG29" s="10" t="s">
        <v>22</v>
      </c>
      <c r="AH29" s="17"/>
    </row>
    <row r="30" spans="1:34" ht="27.75" customHeight="1">
      <c r="A30" s="15"/>
      <c r="B30" s="31">
        <v>13</v>
      </c>
      <c r="C30" s="25" t="s">
        <v>69</v>
      </c>
      <c r="D30" s="25"/>
      <c r="E30" s="23" t="s">
        <v>24</v>
      </c>
      <c r="F30" s="23" t="s">
        <v>24</v>
      </c>
      <c r="G30" s="23" t="s">
        <v>24</v>
      </c>
      <c r="H30" s="23" t="s">
        <v>24</v>
      </c>
      <c r="I30" s="23" t="s">
        <v>24</v>
      </c>
      <c r="J30" s="23" t="s">
        <v>24</v>
      </c>
      <c r="K30" s="23" t="s">
        <v>24</v>
      </c>
      <c r="L30" s="23" t="s">
        <v>24</v>
      </c>
      <c r="M30" s="23" t="s">
        <v>24</v>
      </c>
      <c r="N30" s="23" t="s">
        <v>25</v>
      </c>
      <c r="O30" s="23" t="s">
        <v>24</v>
      </c>
      <c r="P30" s="23" t="s">
        <v>24</v>
      </c>
      <c r="Q30" s="23" t="s">
        <v>24</v>
      </c>
      <c r="R30" s="23" t="s">
        <v>24</v>
      </c>
      <c r="S30" s="23" t="s">
        <v>24</v>
      </c>
      <c r="T30" s="23" t="s">
        <v>24</v>
      </c>
      <c r="U30" s="21" t="s">
        <v>26</v>
      </c>
      <c r="V30" s="15">
        <v>12</v>
      </c>
      <c r="W30" s="10">
        <f>240*120</f>
        <v>28800</v>
      </c>
      <c r="X30" s="22" t="s">
        <v>27</v>
      </c>
      <c r="Y30" s="22"/>
      <c r="Z30" s="15"/>
      <c r="AA30" s="10"/>
      <c r="AB30" s="10"/>
      <c r="AC30" s="22"/>
      <c r="AD30" s="22"/>
      <c r="AE30" s="15">
        <v>11</v>
      </c>
      <c r="AF30" s="10">
        <f>144*152</f>
        <v>21888</v>
      </c>
      <c r="AG30" s="21"/>
      <c r="AH30" s="17"/>
    </row>
    <row r="31" spans="1:34" ht="34.5" customHeight="1">
      <c r="A31" s="15">
        <v>13</v>
      </c>
      <c r="B31" s="102" t="s">
        <v>70</v>
      </c>
      <c r="C31" s="103"/>
      <c r="D31" s="16" t="s">
        <v>71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1"/>
      <c r="P31" s="21"/>
      <c r="Q31" s="21"/>
      <c r="R31" s="21"/>
      <c r="S31" s="21"/>
      <c r="T31" s="21"/>
      <c r="U31" s="21"/>
      <c r="V31" s="15"/>
      <c r="W31" s="10"/>
      <c r="X31" s="19"/>
      <c r="Y31" s="19"/>
      <c r="Z31" s="15"/>
      <c r="AA31" s="10"/>
      <c r="AB31" s="10"/>
      <c r="AC31" s="19"/>
      <c r="AD31" s="19"/>
      <c r="AE31" s="15"/>
      <c r="AF31" s="10"/>
      <c r="AG31" s="21" t="s">
        <v>35</v>
      </c>
      <c r="AH31" s="17"/>
    </row>
    <row r="32" spans="1:34" ht="27.75" customHeight="1">
      <c r="A32" s="15"/>
      <c r="B32" s="31">
        <v>14</v>
      </c>
      <c r="C32" s="30" t="s">
        <v>72</v>
      </c>
      <c r="D32" s="30"/>
      <c r="E32" s="23" t="s">
        <v>24</v>
      </c>
      <c r="F32" s="23" t="s">
        <v>24</v>
      </c>
      <c r="G32" s="23" t="s">
        <v>24</v>
      </c>
      <c r="H32" s="23" t="s">
        <v>24</v>
      </c>
      <c r="I32" s="23" t="s">
        <v>24</v>
      </c>
      <c r="J32" s="23" t="s">
        <v>24</v>
      </c>
      <c r="K32" s="23" t="s">
        <v>24</v>
      </c>
      <c r="L32" s="23" t="s">
        <v>24</v>
      </c>
      <c r="M32" s="23" t="s">
        <v>24</v>
      </c>
      <c r="N32" s="23" t="s">
        <v>25</v>
      </c>
      <c r="O32" s="23" t="s">
        <v>24</v>
      </c>
      <c r="P32" s="23" t="s">
        <v>24</v>
      </c>
      <c r="Q32" s="23" t="s">
        <v>24</v>
      </c>
      <c r="R32" s="23" t="s">
        <v>24</v>
      </c>
      <c r="S32" s="23" t="s">
        <v>24</v>
      </c>
      <c r="T32" s="23" t="s">
        <v>24</v>
      </c>
      <c r="U32" s="21" t="s">
        <v>26</v>
      </c>
      <c r="V32" s="15">
        <v>13</v>
      </c>
      <c r="W32" s="10">
        <f>100*80</f>
        <v>8000</v>
      </c>
      <c r="X32" s="22" t="s">
        <v>27</v>
      </c>
      <c r="Y32" s="10"/>
      <c r="Z32" s="15">
        <v>8</v>
      </c>
      <c r="AA32" s="10">
        <v>45</v>
      </c>
      <c r="AB32" s="10" t="s">
        <v>31</v>
      </c>
      <c r="AC32" s="19" t="s">
        <v>32</v>
      </c>
      <c r="AD32" s="10"/>
      <c r="AE32" s="15"/>
      <c r="AF32" s="10"/>
      <c r="AG32" s="10"/>
      <c r="AH32" s="17"/>
    </row>
    <row r="33" spans="1:34" ht="15.75" customHeight="1">
      <c r="A33" s="15">
        <v>14</v>
      </c>
      <c r="B33" s="98" t="s">
        <v>73</v>
      </c>
      <c r="C33" s="99"/>
      <c r="D33" s="16" t="s">
        <v>74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14"/>
      <c r="P33" s="14"/>
      <c r="Q33" s="14"/>
      <c r="R33" s="14"/>
      <c r="S33" s="14"/>
      <c r="T33" s="14"/>
      <c r="U33" s="14"/>
      <c r="V33" s="15"/>
      <c r="W33" s="10"/>
      <c r="X33" s="10"/>
      <c r="Y33" s="10"/>
      <c r="Z33" s="15"/>
      <c r="AA33" s="10"/>
      <c r="AB33" s="10"/>
      <c r="AC33" s="21"/>
      <c r="AD33" s="21"/>
      <c r="AE33" s="15"/>
      <c r="AF33" s="10"/>
      <c r="AG33" s="21" t="s">
        <v>35</v>
      </c>
      <c r="AH33" s="17"/>
    </row>
    <row r="34" spans="1:34" ht="55.5" customHeight="1">
      <c r="A34" s="15"/>
      <c r="B34" s="31">
        <v>15</v>
      </c>
      <c r="C34" s="25" t="s">
        <v>75</v>
      </c>
      <c r="D34" s="25"/>
      <c r="E34" s="23" t="s">
        <v>24</v>
      </c>
      <c r="F34" s="23" t="s">
        <v>24</v>
      </c>
      <c r="G34" s="23" t="s">
        <v>24</v>
      </c>
      <c r="H34" s="23" t="s">
        <v>24</v>
      </c>
      <c r="I34" s="23" t="s">
        <v>24</v>
      </c>
      <c r="J34" s="23" t="s">
        <v>24</v>
      </c>
      <c r="K34" s="23" t="s">
        <v>24</v>
      </c>
      <c r="L34" s="23" t="s">
        <v>24</v>
      </c>
      <c r="M34" s="23" t="s">
        <v>24</v>
      </c>
      <c r="N34" s="23" t="s">
        <v>25</v>
      </c>
      <c r="O34" s="23" t="s">
        <v>24</v>
      </c>
      <c r="P34" s="23" t="s">
        <v>24</v>
      </c>
      <c r="Q34" s="23" t="s">
        <v>24</v>
      </c>
      <c r="R34" s="23" t="s">
        <v>24</v>
      </c>
      <c r="S34" s="23" t="s">
        <v>24</v>
      </c>
      <c r="T34" s="23" t="s">
        <v>24</v>
      </c>
      <c r="U34" s="21" t="s">
        <v>26</v>
      </c>
      <c r="V34" s="15">
        <v>14</v>
      </c>
      <c r="W34" s="10">
        <f>120*70</f>
        <v>8400</v>
      </c>
      <c r="X34" s="10" t="s">
        <v>47</v>
      </c>
      <c r="Y34" s="10" t="s">
        <v>22</v>
      </c>
      <c r="Z34" s="15"/>
      <c r="AA34" s="10"/>
      <c r="AB34" s="10"/>
      <c r="AC34" s="19"/>
      <c r="AD34" s="19"/>
      <c r="AE34" s="15">
        <v>12</v>
      </c>
      <c r="AF34" s="10">
        <f>150*70</f>
        <v>10500</v>
      </c>
      <c r="AG34" s="21"/>
      <c r="AH34" s="17"/>
    </row>
    <row r="35" spans="1:34" ht="15.75" customHeight="1">
      <c r="A35" s="15">
        <v>15</v>
      </c>
      <c r="B35" s="102" t="s">
        <v>76</v>
      </c>
      <c r="C35" s="103"/>
      <c r="D35" s="16" t="s">
        <v>77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1"/>
      <c r="P35" s="21"/>
      <c r="Q35" s="21"/>
      <c r="R35" s="21"/>
      <c r="S35" s="21"/>
      <c r="T35" s="21"/>
      <c r="U35" s="21"/>
      <c r="V35" s="15"/>
      <c r="W35" s="10"/>
      <c r="X35" s="19"/>
      <c r="Y35" s="19"/>
      <c r="Z35" s="15"/>
      <c r="AA35" s="10"/>
      <c r="AB35" s="10"/>
      <c r="AC35" s="19"/>
      <c r="AD35" s="19"/>
      <c r="AE35" s="15"/>
      <c r="AF35" s="10"/>
      <c r="AG35" s="21" t="s">
        <v>35</v>
      </c>
      <c r="AH35" s="17"/>
    </row>
    <row r="36" spans="1:34" ht="42" customHeight="1">
      <c r="A36" s="15"/>
      <c r="B36" s="31">
        <v>16</v>
      </c>
      <c r="C36" s="30" t="s">
        <v>78</v>
      </c>
      <c r="D36" s="30"/>
      <c r="E36" s="23" t="s">
        <v>24</v>
      </c>
      <c r="F36" s="23" t="s">
        <v>24</v>
      </c>
      <c r="G36" s="23" t="s">
        <v>24</v>
      </c>
      <c r="H36" s="23" t="s">
        <v>24</v>
      </c>
      <c r="I36" s="23" t="s">
        <v>24</v>
      </c>
      <c r="J36" s="23" t="s">
        <v>24</v>
      </c>
      <c r="K36" s="23" t="s">
        <v>24</v>
      </c>
      <c r="L36" s="23" t="s">
        <v>24</v>
      </c>
      <c r="M36" s="23" t="s">
        <v>24</v>
      </c>
      <c r="N36" s="23" t="s">
        <v>25</v>
      </c>
      <c r="O36" s="23" t="s">
        <v>24</v>
      </c>
      <c r="P36" s="23" t="s">
        <v>24</v>
      </c>
      <c r="Q36" s="23" t="s">
        <v>24</v>
      </c>
      <c r="R36" s="23" t="s">
        <v>24</v>
      </c>
      <c r="S36" s="23" t="s">
        <v>24</v>
      </c>
      <c r="T36" s="23" t="s">
        <v>24</v>
      </c>
      <c r="U36" s="21" t="s">
        <v>26</v>
      </c>
      <c r="V36" s="15">
        <v>15</v>
      </c>
      <c r="W36" s="10">
        <f>240*80</f>
        <v>19200</v>
      </c>
      <c r="X36" s="22" t="s">
        <v>27</v>
      </c>
      <c r="Y36" s="10"/>
      <c r="Z36" s="15"/>
      <c r="AA36" s="10"/>
      <c r="AB36" s="10"/>
      <c r="AC36" s="10"/>
      <c r="AD36" s="10"/>
      <c r="AE36" s="15">
        <v>13</v>
      </c>
      <c r="AF36" s="10">
        <f>300*30+60*40</f>
        <v>11400</v>
      </c>
      <c r="AG36" s="23"/>
      <c r="AH36" s="17"/>
    </row>
    <row r="37" spans="1:34" ht="15.75" customHeight="1">
      <c r="A37" s="15">
        <v>16</v>
      </c>
      <c r="B37" s="102" t="s">
        <v>79</v>
      </c>
      <c r="C37" s="103"/>
      <c r="D37" s="16" t="s">
        <v>80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1"/>
      <c r="P37" s="21"/>
      <c r="Q37" s="21"/>
      <c r="R37" s="21"/>
      <c r="S37" s="21"/>
      <c r="T37" s="21"/>
      <c r="U37" s="21"/>
      <c r="V37" s="15"/>
      <c r="W37" s="10"/>
      <c r="X37" s="19"/>
      <c r="Y37" s="19"/>
      <c r="Z37" s="15"/>
      <c r="AA37" s="10"/>
      <c r="AB37" s="10"/>
      <c r="AC37" s="19"/>
      <c r="AD37" s="19"/>
      <c r="AE37" s="15"/>
      <c r="AF37" s="10"/>
      <c r="AG37" s="21" t="s">
        <v>35</v>
      </c>
      <c r="AH37" s="17"/>
    </row>
    <row r="38" spans="1:34" ht="15.75" customHeight="1">
      <c r="A38" s="15"/>
      <c r="B38" s="23">
        <v>17</v>
      </c>
      <c r="C38" s="24" t="s">
        <v>81</v>
      </c>
      <c r="D38" s="25"/>
      <c r="E38" s="23" t="s">
        <v>24</v>
      </c>
      <c r="F38" s="23" t="s">
        <v>24</v>
      </c>
      <c r="G38" s="23" t="s">
        <v>24</v>
      </c>
      <c r="H38" s="23" t="s">
        <v>24</v>
      </c>
      <c r="I38" s="23" t="s">
        <v>24</v>
      </c>
      <c r="J38" s="23" t="s">
        <v>24</v>
      </c>
      <c r="K38" s="23" t="s">
        <v>24</v>
      </c>
      <c r="L38" s="23" t="s">
        <v>24</v>
      </c>
      <c r="M38" s="23" t="s">
        <v>24</v>
      </c>
      <c r="N38" s="23" t="s">
        <v>25</v>
      </c>
      <c r="O38" s="23" t="s">
        <v>24</v>
      </c>
      <c r="P38" s="23" t="s">
        <v>24</v>
      </c>
      <c r="Q38" s="23" t="s">
        <v>24</v>
      </c>
      <c r="R38" s="23" t="s">
        <v>24</v>
      </c>
      <c r="S38" s="23" t="s">
        <v>24</v>
      </c>
      <c r="T38" s="23" t="s">
        <v>24</v>
      </c>
      <c r="U38" s="21" t="s">
        <v>26</v>
      </c>
      <c r="V38" s="15">
        <v>16</v>
      </c>
      <c r="W38" s="10">
        <f>180*60+100*60+20*60</f>
        <v>18000</v>
      </c>
      <c r="X38" s="22" t="s">
        <v>27</v>
      </c>
      <c r="Y38" s="19"/>
      <c r="Z38" s="15"/>
      <c r="AA38" s="10"/>
      <c r="AB38" s="10"/>
      <c r="AC38" s="19"/>
      <c r="AD38" s="19"/>
      <c r="AE38" s="15">
        <v>14</v>
      </c>
      <c r="AF38" s="10">
        <f>180*50+100*70</f>
        <v>16000</v>
      </c>
      <c r="AG38" s="21"/>
      <c r="AH38" s="17"/>
    </row>
    <row r="39" spans="1:34" ht="15.75" customHeight="1">
      <c r="A39" s="15">
        <v>17</v>
      </c>
      <c r="B39" s="81" t="s">
        <v>82</v>
      </c>
      <c r="C39" s="82"/>
      <c r="D39" s="16" t="s">
        <v>83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1"/>
      <c r="P39" s="21"/>
      <c r="Q39" s="21"/>
      <c r="R39" s="21"/>
      <c r="S39" s="21"/>
      <c r="T39" s="21"/>
      <c r="U39" s="21"/>
      <c r="V39" s="15"/>
      <c r="W39" s="10"/>
      <c r="X39" s="19"/>
      <c r="Y39" s="19"/>
      <c r="Z39" s="15"/>
      <c r="AA39" s="10"/>
      <c r="AB39" s="10"/>
      <c r="AC39" s="19"/>
      <c r="AD39" s="19"/>
      <c r="AE39" s="15"/>
      <c r="AF39" s="10"/>
      <c r="AG39" s="21" t="s">
        <v>35</v>
      </c>
      <c r="AH39" s="17"/>
    </row>
    <row r="40" spans="1:34" ht="55.5" customHeight="1">
      <c r="A40" s="15"/>
      <c r="B40" s="23">
        <v>18</v>
      </c>
      <c r="C40" s="27" t="s">
        <v>84</v>
      </c>
      <c r="D40" s="28"/>
      <c r="E40" s="23" t="s">
        <v>24</v>
      </c>
      <c r="F40" s="23" t="s">
        <v>24</v>
      </c>
      <c r="G40" s="23" t="s">
        <v>24</v>
      </c>
      <c r="H40" s="23" t="s">
        <v>24</v>
      </c>
      <c r="I40" s="23" t="s">
        <v>24</v>
      </c>
      <c r="J40" s="23" t="s">
        <v>24</v>
      </c>
      <c r="K40" s="23" t="s">
        <v>24</v>
      </c>
      <c r="L40" s="23" t="s">
        <v>24</v>
      </c>
      <c r="M40" s="23" t="s">
        <v>24</v>
      </c>
      <c r="N40" s="23" t="s">
        <v>25</v>
      </c>
      <c r="O40" s="23" t="s">
        <v>24</v>
      </c>
      <c r="P40" s="23" t="s">
        <v>24</v>
      </c>
      <c r="Q40" s="23" t="s">
        <v>24</v>
      </c>
      <c r="R40" s="23" t="s">
        <v>24</v>
      </c>
      <c r="S40" s="23" t="s">
        <v>24</v>
      </c>
      <c r="T40" s="23" t="s">
        <v>24</v>
      </c>
      <c r="U40" s="21" t="s">
        <v>26</v>
      </c>
      <c r="V40" s="15">
        <v>17</v>
      </c>
      <c r="W40" s="10">
        <f>180*180+160*180</f>
        <v>61200</v>
      </c>
      <c r="X40" s="22" t="s">
        <v>27</v>
      </c>
      <c r="Y40" s="19"/>
      <c r="Z40" s="15">
        <v>9</v>
      </c>
      <c r="AA40" s="10">
        <v>40</v>
      </c>
      <c r="AB40" s="10" t="s">
        <v>31</v>
      </c>
      <c r="AC40" s="19" t="s">
        <v>32</v>
      </c>
      <c r="AD40" s="19"/>
      <c r="AE40" s="15">
        <v>15</v>
      </c>
      <c r="AF40" s="10">
        <f>50*115+50*130+30*180</f>
        <v>17650</v>
      </c>
      <c r="AG40" s="21"/>
      <c r="AH40" s="17"/>
    </row>
    <row r="41" spans="1:34" ht="15.75" customHeight="1">
      <c r="A41" s="15">
        <v>18</v>
      </c>
      <c r="B41" s="81" t="s">
        <v>85</v>
      </c>
      <c r="C41" s="82"/>
      <c r="D41" s="16" t="s">
        <v>86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1"/>
      <c r="P41" s="21"/>
      <c r="Q41" s="21"/>
      <c r="R41" s="21"/>
      <c r="S41" s="21"/>
      <c r="T41" s="21"/>
      <c r="U41" s="21"/>
      <c r="V41" s="15"/>
      <c r="W41" s="10"/>
      <c r="X41" s="19"/>
      <c r="Y41" s="19"/>
      <c r="Z41" s="15"/>
      <c r="AA41" s="10"/>
      <c r="AB41" s="10"/>
      <c r="AC41" s="19"/>
      <c r="AD41" s="19"/>
      <c r="AE41" s="15"/>
      <c r="AF41" s="10"/>
      <c r="AG41" s="21" t="s">
        <v>35</v>
      </c>
      <c r="AH41" s="17"/>
    </row>
    <row r="42" spans="1:34" ht="15.75" customHeight="1">
      <c r="A42" s="15"/>
      <c r="B42" s="23">
        <v>19</v>
      </c>
      <c r="C42" s="29" t="s">
        <v>87</v>
      </c>
      <c r="D42" s="30"/>
      <c r="E42" s="23" t="s">
        <v>24</v>
      </c>
      <c r="F42" s="23" t="s">
        <v>24</v>
      </c>
      <c r="G42" s="23" t="s">
        <v>24</v>
      </c>
      <c r="H42" s="23" t="s">
        <v>24</v>
      </c>
      <c r="I42" s="23" t="s">
        <v>24</v>
      </c>
      <c r="J42" s="23" t="s">
        <v>24</v>
      </c>
      <c r="K42" s="23" t="s">
        <v>24</v>
      </c>
      <c r="L42" s="23" t="s">
        <v>24</v>
      </c>
      <c r="M42" s="23" t="s">
        <v>24</v>
      </c>
      <c r="N42" s="23" t="s">
        <v>25</v>
      </c>
      <c r="O42" s="23" t="s">
        <v>24</v>
      </c>
      <c r="P42" s="23" t="s">
        <v>24</v>
      </c>
      <c r="Q42" s="23" t="s">
        <v>24</v>
      </c>
      <c r="R42" s="23" t="s">
        <v>24</v>
      </c>
      <c r="S42" s="23" t="s">
        <v>24</v>
      </c>
      <c r="T42" s="23" t="s">
        <v>24</v>
      </c>
      <c r="U42" s="21" t="s">
        <v>26</v>
      </c>
      <c r="V42" s="15">
        <v>18</v>
      </c>
      <c r="W42" s="10">
        <f>9675</f>
        <v>9675</v>
      </c>
      <c r="X42" s="22" t="s">
        <v>27</v>
      </c>
      <c r="Y42" s="10"/>
      <c r="Z42" s="15">
        <v>10</v>
      </c>
      <c r="AA42" s="10">
        <f>15+15+15</f>
        <v>45</v>
      </c>
      <c r="AB42" s="10" t="s">
        <v>31</v>
      </c>
      <c r="AC42" s="19" t="s">
        <v>32</v>
      </c>
      <c r="AD42" s="10"/>
      <c r="AE42" s="15">
        <v>16</v>
      </c>
      <c r="AF42" s="10">
        <f>80*60</f>
        <v>4800</v>
      </c>
      <c r="AG42" s="10"/>
      <c r="AH42" s="17"/>
    </row>
    <row r="43" spans="1:34" ht="15.75" customHeight="1">
      <c r="A43" s="15">
        <v>19</v>
      </c>
      <c r="B43" s="81" t="s">
        <v>88</v>
      </c>
      <c r="C43" s="82"/>
      <c r="D43" s="16" t="s">
        <v>89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1"/>
      <c r="P43" s="21"/>
      <c r="Q43" s="21"/>
      <c r="R43" s="21"/>
      <c r="S43" s="21"/>
      <c r="T43" s="21"/>
      <c r="U43" s="21"/>
      <c r="V43" s="15"/>
      <c r="W43" s="10"/>
      <c r="X43" s="19"/>
      <c r="Y43" s="19"/>
      <c r="Z43" s="15"/>
      <c r="AA43" s="10"/>
      <c r="AB43" s="10"/>
      <c r="AC43" s="19"/>
      <c r="AD43" s="19"/>
      <c r="AE43" s="15"/>
      <c r="AF43" s="10"/>
      <c r="AG43" s="21" t="s">
        <v>90</v>
      </c>
      <c r="AH43" s="17"/>
    </row>
    <row r="44" spans="1:34" ht="15.75" customHeight="1">
      <c r="A44" s="15"/>
      <c r="B44" s="23">
        <v>20</v>
      </c>
      <c r="C44" s="24" t="s">
        <v>91</v>
      </c>
      <c r="D44" s="25"/>
      <c r="E44" s="23" t="s">
        <v>24</v>
      </c>
      <c r="F44" s="23" t="s">
        <v>24</v>
      </c>
      <c r="G44" s="23" t="s">
        <v>24</v>
      </c>
      <c r="H44" s="23" t="s">
        <v>24</v>
      </c>
      <c r="I44" s="23" t="s">
        <v>24</v>
      </c>
      <c r="J44" s="23" t="s">
        <v>24</v>
      </c>
      <c r="K44" s="23" t="s">
        <v>24</v>
      </c>
      <c r="L44" s="23" t="s">
        <v>24</v>
      </c>
      <c r="M44" s="23" t="s">
        <v>24</v>
      </c>
      <c r="N44" s="23" t="s">
        <v>25</v>
      </c>
      <c r="O44" s="23" t="s">
        <v>24</v>
      </c>
      <c r="P44" s="23" t="s">
        <v>24</v>
      </c>
      <c r="Q44" s="23" t="s">
        <v>24</v>
      </c>
      <c r="R44" s="23" t="s">
        <v>24</v>
      </c>
      <c r="S44" s="23" t="s">
        <v>24</v>
      </c>
      <c r="T44" s="23" t="s">
        <v>24</v>
      </c>
      <c r="U44" s="21" t="s">
        <v>26</v>
      </c>
      <c r="V44" s="15">
        <v>19</v>
      </c>
      <c r="W44" s="10">
        <f>4500+4500</f>
        <v>9000</v>
      </c>
      <c r="X44" s="22" t="s">
        <v>27</v>
      </c>
      <c r="Y44" s="22"/>
      <c r="Z44" s="15">
        <v>11</v>
      </c>
      <c r="AA44" s="10">
        <v>20</v>
      </c>
      <c r="AB44" s="10" t="s">
        <v>31</v>
      </c>
      <c r="AC44" s="19" t="s">
        <v>32</v>
      </c>
      <c r="AD44" s="22"/>
      <c r="AE44" s="15"/>
      <c r="AF44" s="10"/>
      <c r="AG44" s="21"/>
      <c r="AH44" s="17"/>
    </row>
    <row r="45" spans="1:34" ht="15.75" customHeight="1">
      <c r="A45" s="15">
        <v>20</v>
      </c>
      <c r="B45" s="81" t="s">
        <v>92</v>
      </c>
      <c r="C45" s="82"/>
      <c r="D45" s="16" t="s">
        <v>93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1"/>
      <c r="P45" s="21"/>
      <c r="Q45" s="21"/>
      <c r="R45" s="21"/>
      <c r="S45" s="21"/>
      <c r="T45" s="21"/>
      <c r="U45" s="21"/>
      <c r="V45" s="15"/>
      <c r="W45" s="10"/>
      <c r="X45" s="19"/>
      <c r="Y45" s="19"/>
      <c r="Z45" s="15"/>
      <c r="AA45" s="10"/>
      <c r="AB45" s="10"/>
      <c r="AC45" s="19"/>
      <c r="AD45" s="19"/>
      <c r="AE45" s="15"/>
      <c r="AF45" s="10"/>
      <c r="AG45" s="21" t="s">
        <v>35</v>
      </c>
      <c r="AH45" s="17"/>
    </row>
    <row r="46" spans="1:34" ht="42" customHeight="1">
      <c r="A46" s="15"/>
      <c r="B46" s="23">
        <v>21</v>
      </c>
      <c r="C46" s="36" t="s">
        <v>94</v>
      </c>
      <c r="D46" s="37"/>
      <c r="E46" s="23" t="s">
        <v>24</v>
      </c>
      <c r="F46" s="23" t="s">
        <v>24</v>
      </c>
      <c r="G46" s="23" t="s">
        <v>24</v>
      </c>
      <c r="H46" s="23" t="s">
        <v>24</v>
      </c>
      <c r="I46" s="23" t="s">
        <v>24</v>
      </c>
      <c r="J46" s="23" t="s">
        <v>24</v>
      </c>
      <c r="K46" s="23" t="s">
        <v>24</v>
      </c>
      <c r="L46" s="23" t="s">
        <v>24</v>
      </c>
      <c r="M46" s="23" t="s">
        <v>24</v>
      </c>
      <c r="N46" s="23" t="s">
        <v>25</v>
      </c>
      <c r="O46" s="23" t="s">
        <v>24</v>
      </c>
      <c r="P46" s="23" t="s">
        <v>24</v>
      </c>
      <c r="Q46" s="23" t="s">
        <v>24</v>
      </c>
      <c r="R46" s="23" t="s">
        <v>24</v>
      </c>
      <c r="S46" s="23" t="s">
        <v>24</v>
      </c>
      <c r="T46" s="23" t="s">
        <v>24</v>
      </c>
      <c r="U46" s="21" t="s">
        <v>26</v>
      </c>
      <c r="V46" s="15">
        <v>20</v>
      </c>
      <c r="W46" s="10">
        <f>240*70</f>
        <v>16800</v>
      </c>
      <c r="X46" s="22" t="s">
        <v>27</v>
      </c>
      <c r="Y46" s="19"/>
      <c r="Z46" s="15"/>
      <c r="AA46" s="10"/>
      <c r="AB46" s="10"/>
      <c r="AC46" s="22"/>
      <c r="AD46" s="19"/>
      <c r="AE46" s="15"/>
      <c r="AF46" s="10"/>
      <c r="AG46" s="21"/>
      <c r="AH46" s="17" t="s">
        <v>95</v>
      </c>
    </row>
    <row r="47" spans="1:34" ht="15.75" customHeight="1">
      <c r="A47" s="15">
        <v>21</v>
      </c>
      <c r="B47" s="81" t="s">
        <v>96</v>
      </c>
      <c r="C47" s="82"/>
      <c r="D47" s="16" t="s">
        <v>97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1"/>
      <c r="P47" s="21"/>
      <c r="Q47" s="21"/>
      <c r="R47" s="21"/>
      <c r="S47" s="21"/>
      <c r="T47" s="21"/>
      <c r="U47" s="21"/>
      <c r="V47" s="15"/>
      <c r="W47" s="10"/>
      <c r="X47" s="19"/>
      <c r="Y47" s="19"/>
      <c r="Z47" s="15"/>
      <c r="AA47" s="10"/>
      <c r="AB47" s="10"/>
      <c r="AC47" s="19"/>
      <c r="AD47" s="19"/>
      <c r="AE47" s="15"/>
      <c r="AF47" s="10"/>
      <c r="AG47" s="21" t="s">
        <v>90</v>
      </c>
      <c r="AH47" s="17"/>
    </row>
    <row r="48" spans="1:34" ht="42" customHeight="1">
      <c r="A48" s="15"/>
      <c r="B48" s="31">
        <v>22</v>
      </c>
      <c r="C48" s="28" t="s">
        <v>98</v>
      </c>
      <c r="D48" s="28"/>
      <c r="E48" s="23" t="s">
        <v>24</v>
      </c>
      <c r="F48" s="23" t="s">
        <v>24</v>
      </c>
      <c r="G48" s="23" t="s">
        <v>24</v>
      </c>
      <c r="H48" s="23" t="s">
        <v>24</v>
      </c>
      <c r="I48" s="23" t="s">
        <v>24</v>
      </c>
      <c r="J48" s="23" t="s">
        <v>24</v>
      </c>
      <c r="K48" s="23" t="s">
        <v>24</v>
      </c>
      <c r="L48" s="23" t="s">
        <v>24</v>
      </c>
      <c r="M48" s="23" t="s">
        <v>24</v>
      </c>
      <c r="N48" s="23" t="s">
        <v>25</v>
      </c>
      <c r="O48" s="23" t="s">
        <v>24</v>
      </c>
      <c r="P48" s="23" t="s">
        <v>24</v>
      </c>
      <c r="Q48" s="23" t="s">
        <v>24</v>
      </c>
      <c r="R48" s="23" t="s">
        <v>24</v>
      </c>
      <c r="S48" s="23" t="s">
        <v>24</v>
      </c>
      <c r="T48" s="23" t="s">
        <v>24</v>
      </c>
      <c r="U48" s="21" t="s">
        <v>26</v>
      </c>
      <c r="V48" s="15">
        <v>21</v>
      </c>
      <c r="W48" s="10">
        <f>310*147</f>
        <v>45570</v>
      </c>
      <c r="X48" s="22" t="s">
        <v>27</v>
      </c>
      <c r="Y48" s="22"/>
      <c r="Z48" s="15">
        <v>12</v>
      </c>
      <c r="AA48" s="10">
        <v>36</v>
      </c>
      <c r="AB48" s="10" t="s">
        <v>31</v>
      </c>
      <c r="AC48" s="19" t="s">
        <v>32</v>
      </c>
      <c r="AD48" s="22"/>
      <c r="AE48" s="15">
        <v>17</v>
      </c>
      <c r="AF48" s="10">
        <f>310*33</f>
        <v>10230</v>
      </c>
      <c r="AG48" s="21"/>
      <c r="AH48" s="17"/>
    </row>
    <row r="49" spans="1:34" ht="15.75" customHeight="1">
      <c r="A49" s="15">
        <v>22</v>
      </c>
      <c r="B49" s="102" t="s">
        <v>99</v>
      </c>
      <c r="C49" s="103"/>
      <c r="D49" s="16" t="s">
        <v>100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1"/>
      <c r="P49" s="21"/>
      <c r="Q49" s="21"/>
      <c r="R49" s="21"/>
      <c r="S49" s="21"/>
      <c r="T49" s="21"/>
      <c r="U49" s="21"/>
      <c r="V49" s="15"/>
      <c r="W49" s="10"/>
      <c r="X49" s="19"/>
      <c r="Y49" s="19"/>
      <c r="Z49" s="15"/>
      <c r="AA49" s="10"/>
      <c r="AB49" s="10"/>
      <c r="AC49" s="19"/>
      <c r="AD49" s="19"/>
      <c r="AE49" s="15"/>
      <c r="AF49" s="10"/>
      <c r="AG49" s="21" t="s">
        <v>35</v>
      </c>
      <c r="AH49" s="17"/>
    </row>
    <row r="50" spans="1:34" ht="55.5" customHeight="1">
      <c r="A50" s="15"/>
      <c r="B50" s="31">
        <v>23</v>
      </c>
      <c r="C50" s="30" t="s">
        <v>101</v>
      </c>
      <c r="D50" s="30"/>
      <c r="E50" s="23" t="s">
        <v>24</v>
      </c>
      <c r="F50" s="23" t="s">
        <v>24</v>
      </c>
      <c r="G50" s="23" t="s">
        <v>24</v>
      </c>
      <c r="H50" s="23" t="s">
        <v>24</v>
      </c>
      <c r="I50" s="23" t="s">
        <v>24</v>
      </c>
      <c r="J50" s="23" t="s">
        <v>24</v>
      </c>
      <c r="K50" s="23" t="s">
        <v>24</v>
      </c>
      <c r="L50" s="23" t="s">
        <v>24</v>
      </c>
      <c r="M50" s="23" t="s">
        <v>24</v>
      </c>
      <c r="N50" s="23" t="s">
        <v>25</v>
      </c>
      <c r="O50" s="23" t="s">
        <v>24</v>
      </c>
      <c r="P50" s="23" t="s">
        <v>24</v>
      </c>
      <c r="Q50" s="23" t="s">
        <v>24</v>
      </c>
      <c r="R50" s="23" t="s">
        <v>24</v>
      </c>
      <c r="S50" s="23" t="s">
        <v>24</v>
      </c>
      <c r="T50" s="23" t="s">
        <v>24</v>
      </c>
      <c r="U50" s="21" t="s">
        <v>26</v>
      </c>
      <c r="V50" s="15">
        <v>22</v>
      </c>
      <c r="W50" s="10">
        <f>200*140</f>
        <v>28000</v>
      </c>
      <c r="X50" s="22" t="s">
        <v>27</v>
      </c>
      <c r="Y50" s="10"/>
      <c r="Z50" s="15"/>
      <c r="AA50" s="10"/>
      <c r="AB50" s="10"/>
      <c r="AC50" s="10"/>
      <c r="AD50" s="10"/>
      <c r="AE50" s="15">
        <v>18</v>
      </c>
      <c r="AF50" s="10">
        <f>225*50+130*25+120*25</f>
        <v>17500</v>
      </c>
      <c r="AG50" s="10"/>
      <c r="AH50" s="17"/>
    </row>
    <row r="51" spans="1:34" ht="15.75" customHeight="1">
      <c r="A51" s="15">
        <v>23</v>
      </c>
      <c r="B51" s="102" t="s">
        <v>102</v>
      </c>
      <c r="C51" s="103"/>
      <c r="D51" s="16" t="s">
        <v>103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1"/>
      <c r="P51" s="21"/>
      <c r="Q51" s="21"/>
      <c r="R51" s="21"/>
      <c r="S51" s="21"/>
      <c r="T51" s="21"/>
      <c r="U51" s="21"/>
      <c r="V51" s="15"/>
      <c r="W51" s="10"/>
      <c r="X51" s="19"/>
      <c r="Y51" s="19"/>
      <c r="Z51" s="15"/>
      <c r="AA51" s="10"/>
      <c r="AB51" s="10"/>
      <c r="AC51" s="19"/>
      <c r="AD51" s="19"/>
      <c r="AE51" s="15"/>
      <c r="AF51" s="10"/>
      <c r="AG51" s="21" t="s">
        <v>35</v>
      </c>
      <c r="AH51" s="17"/>
    </row>
    <row r="52" spans="1:34" ht="27.75" customHeight="1">
      <c r="A52" s="15"/>
      <c r="B52" s="31">
        <v>24</v>
      </c>
      <c r="C52" s="30" t="s">
        <v>104</v>
      </c>
      <c r="D52" s="30"/>
      <c r="E52" s="23" t="s">
        <v>24</v>
      </c>
      <c r="F52" s="23" t="s">
        <v>24</v>
      </c>
      <c r="G52" s="23" t="s">
        <v>24</v>
      </c>
      <c r="H52" s="23" t="s">
        <v>24</v>
      </c>
      <c r="I52" s="23" t="s">
        <v>24</v>
      </c>
      <c r="J52" s="23" t="s">
        <v>24</v>
      </c>
      <c r="K52" s="23" t="s">
        <v>24</v>
      </c>
      <c r="L52" s="23" t="s">
        <v>24</v>
      </c>
      <c r="M52" s="23" t="s">
        <v>24</v>
      </c>
      <c r="N52" s="23" t="s">
        <v>25</v>
      </c>
      <c r="O52" s="23" t="s">
        <v>24</v>
      </c>
      <c r="P52" s="23" t="s">
        <v>24</v>
      </c>
      <c r="Q52" s="23" t="s">
        <v>24</v>
      </c>
      <c r="R52" s="23" t="s">
        <v>24</v>
      </c>
      <c r="S52" s="23" t="s">
        <v>24</v>
      </c>
      <c r="T52" s="23" t="s">
        <v>24</v>
      </c>
      <c r="U52" s="21" t="s">
        <v>26</v>
      </c>
      <c r="V52" s="15">
        <v>23</v>
      </c>
      <c r="W52" s="10">
        <f>320*140</f>
        <v>44800</v>
      </c>
      <c r="X52" s="22" t="s">
        <v>27</v>
      </c>
      <c r="Y52" s="10"/>
      <c r="Z52" s="15"/>
      <c r="AA52" s="10"/>
      <c r="AB52" s="10"/>
      <c r="AC52" s="10"/>
      <c r="AD52" s="10"/>
      <c r="AE52" s="15">
        <v>19</v>
      </c>
      <c r="AF52" s="10">
        <f>140*60+320*37</f>
        <v>20240</v>
      </c>
      <c r="AG52" s="10"/>
      <c r="AH52" s="17"/>
    </row>
    <row r="53" spans="1:34" ht="15.75" customHeight="1">
      <c r="A53" s="15">
        <v>24</v>
      </c>
      <c r="B53" s="98" t="s">
        <v>105</v>
      </c>
      <c r="C53" s="99"/>
      <c r="D53" s="16" t="s">
        <v>106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0"/>
      <c r="Q53" s="10"/>
      <c r="R53" s="10"/>
      <c r="S53" s="10"/>
      <c r="T53" s="10"/>
      <c r="U53" s="10"/>
      <c r="V53" s="15"/>
      <c r="W53" s="10"/>
      <c r="X53" s="10"/>
      <c r="Y53" s="10"/>
      <c r="Z53" s="15"/>
      <c r="AA53" s="10"/>
      <c r="AB53" s="10"/>
      <c r="AC53" s="10"/>
      <c r="AD53" s="10"/>
      <c r="AE53" s="15"/>
      <c r="AF53" s="10"/>
      <c r="AG53" s="21" t="s">
        <v>35</v>
      </c>
      <c r="AH53" s="17"/>
    </row>
    <row r="54" spans="1:34" ht="27.75" customHeight="1">
      <c r="A54" s="15"/>
      <c r="B54" s="31">
        <v>25</v>
      </c>
      <c r="C54" s="28" t="s">
        <v>107</v>
      </c>
      <c r="D54" s="28"/>
      <c r="E54" s="23" t="s">
        <v>24</v>
      </c>
      <c r="F54" s="23" t="s">
        <v>24</v>
      </c>
      <c r="G54" s="23" t="s">
        <v>24</v>
      </c>
      <c r="H54" s="23" t="s">
        <v>24</v>
      </c>
      <c r="I54" s="23" t="s">
        <v>24</v>
      </c>
      <c r="J54" s="23" t="s">
        <v>24</v>
      </c>
      <c r="K54" s="23" t="s">
        <v>24</v>
      </c>
      <c r="L54" s="23" t="s">
        <v>24</v>
      </c>
      <c r="M54" s="23" t="s">
        <v>24</v>
      </c>
      <c r="N54" s="23" t="s">
        <v>25</v>
      </c>
      <c r="O54" s="23" t="s">
        <v>24</v>
      </c>
      <c r="P54" s="23" t="s">
        <v>24</v>
      </c>
      <c r="Q54" s="23" t="s">
        <v>24</v>
      </c>
      <c r="R54" s="23" t="s">
        <v>24</v>
      </c>
      <c r="S54" s="23" t="s">
        <v>24</v>
      </c>
      <c r="T54" s="23" t="s">
        <v>24</v>
      </c>
      <c r="U54" s="21" t="s">
        <v>26</v>
      </c>
      <c r="V54" s="15">
        <v>24</v>
      </c>
      <c r="W54" s="10">
        <f>150*400</f>
        <v>60000</v>
      </c>
      <c r="X54" s="22" t="s">
        <v>27</v>
      </c>
      <c r="Y54" s="21"/>
      <c r="Z54" s="15"/>
      <c r="AA54" s="10"/>
      <c r="AB54" s="10"/>
      <c r="AC54" s="21"/>
      <c r="AD54" s="21"/>
      <c r="AE54" s="15">
        <v>20</v>
      </c>
      <c r="AF54" s="10">
        <f>100*100</f>
        <v>10000</v>
      </c>
      <c r="AG54" s="21"/>
      <c r="AH54" s="13"/>
    </row>
    <row r="55" spans="1:34" ht="15.75" customHeight="1">
      <c r="A55" s="15">
        <v>25</v>
      </c>
      <c r="B55" s="102" t="s">
        <v>108</v>
      </c>
      <c r="C55" s="103"/>
      <c r="D55" s="16" t="s">
        <v>109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1"/>
      <c r="P55" s="21"/>
      <c r="Q55" s="21"/>
      <c r="R55" s="21"/>
      <c r="S55" s="21"/>
      <c r="T55" s="21"/>
      <c r="U55" s="21"/>
      <c r="V55" s="15"/>
      <c r="W55" s="10"/>
      <c r="X55" s="19"/>
      <c r="Y55" s="19"/>
      <c r="Z55" s="15"/>
      <c r="AA55" s="10"/>
      <c r="AB55" s="10"/>
      <c r="AC55" s="19"/>
      <c r="AD55" s="19"/>
      <c r="AE55" s="15"/>
      <c r="AF55" s="10"/>
      <c r="AG55" s="21" t="s">
        <v>35</v>
      </c>
      <c r="AH55" s="17"/>
    </row>
    <row r="56" spans="1:34" ht="42" customHeight="1">
      <c r="A56" s="15"/>
      <c r="B56" s="31">
        <v>26</v>
      </c>
      <c r="C56" s="30" t="s">
        <v>110</v>
      </c>
      <c r="D56" s="30"/>
      <c r="E56" s="23" t="s">
        <v>24</v>
      </c>
      <c r="F56" s="23" t="s">
        <v>24</v>
      </c>
      <c r="G56" s="23" t="s">
        <v>24</v>
      </c>
      <c r="H56" s="23" t="s">
        <v>24</v>
      </c>
      <c r="I56" s="23" t="s">
        <v>24</v>
      </c>
      <c r="J56" s="23" t="s">
        <v>24</v>
      </c>
      <c r="K56" s="23" t="s">
        <v>24</v>
      </c>
      <c r="L56" s="23" t="s">
        <v>24</v>
      </c>
      <c r="M56" s="23" t="s">
        <v>24</v>
      </c>
      <c r="N56" s="23" t="s">
        <v>25</v>
      </c>
      <c r="O56" s="23" t="s">
        <v>24</v>
      </c>
      <c r="P56" s="23" t="s">
        <v>24</v>
      </c>
      <c r="Q56" s="23" t="s">
        <v>24</v>
      </c>
      <c r="R56" s="23" t="s">
        <v>24</v>
      </c>
      <c r="S56" s="23" t="s">
        <v>24</v>
      </c>
      <c r="T56" s="23" t="s">
        <v>24</v>
      </c>
      <c r="U56" s="21" t="s">
        <v>26</v>
      </c>
      <c r="V56" s="15">
        <v>25</v>
      </c>
      <c r="W56" s="10">
        <f>180*100</f>
        <v>18000</v>
      </c>
      <c r="X56" s="22" t="s">
        <v>27</v>
      </c>
      <c r="Y56" s="10"/>
      <c r="Z56" s="15"/>
      <c r="AA56" s="10"/>
      <c r="AB56" s="10"/>
      <c r="AC56" s="10"/>
      <c r="AD56" s="10"/>
      <c r="AE56" s="15"/>
      <c r="AF56" s="10"/>
      <c r="AG56" s="10"/>
      <c r="AH56" s="17" t="s">
        <v>95</v>
      </c>
    </row>
    <row r="57" spans="1:34" ht="15.75" customHeight="1">
      <c r="A57" s="15">
        <v>26</v>
      </c>
      <c r="B57" s="102" t="s">
        <v>111</v>
      </c>
      <c r="C57" s="103"/>
      <c r="D57" s="16" t="s">
        <v>112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1"/>
      <c r="P57" s="21"/>
      <c r="Q57" s="21"/>
      <c r="R57" s="21"/>
      <c r="S57" s="21"/>
      <c r="T57" s="21"/>
      <c r="U57" s="21"/>
      <c r="V57" s="15"/>
      <c r="W57" s="10"/>
      <c r="X57" s="19"/>
      <c r="Y57" s="19"/>
      <c r="Z57" s="15"/>
      <c r="AA57" s="10"/>
      <c r="AB57" s="10"/>
      <c r="AC57" s="19"/>
      <c r="AD57" s="19"/>
      <c r="AE57" s="15"/>
      <c r="AF57" s="10"/>
      <c r="AG57" s="21" t="s">
        <v>35</v>
      </c>
      <c r="AH57" s="17"/>
    </row>
    <row r="58" spans="1:34" ht="42" customHeight="1">
      <c r="A58" s="15"/>
      <c r="B58" s="31">
        <v>27</v>
      </c>
      <c r="C58" s="25" t="s">
        <v>113</v>
      </c>
      <c r="D58" s="25"/>
      <c r="E58" s="23" t="s">
        <v>24</v>
      </c>
      <c r="F58" s="23" t="s">
        <v>24</v>
      </c>
      <c r="G58" s="23" t="s">
        <v>24</v>
      </c>
      <c r="H58" s="23" t="s">
        <v>24</v>
      </c>
      <c r="I58" s="23" t="s">
        <v>24</v>
      </c>
      <c r="J58" s="23" t="s">
        <v>24</v>
      </c>
      <c r="K58" s="23" t="s">
        <v>24</v>
      </c>
      <c r="L58" s="23" t="s">
        <v>24</v>
      </c>
      <c r="M58" s="23" t="s">
        <v>24</v>
      </c>
      <c r="N58" s="23" t="s">
        <v>25</v>
      </c>
      <c r="O58" s="23" t="s">
        <v>24</v>
      </c>
      <c r="P58" s="23" t="s">
        <v>24</v>
      </c>
      <c r="Q58" s="23" t="s">
        <v>24</v>
      </c>
      <c r="R58" s="23" t="s">
        <v>24</v>
      </c>
      <c r="S58" s="23" t="s">
        <v>24</v>
      </c>
      <c r="T58" s="23" t="s">
        <v>24</v>
      </c>
      <c r="U58" s="21" t="s">
        <v>26</v>
      </c>
      <c r="V58" s="15">
        <v>26</v>
      </c>
      <c r="W58" s="10">
        <f>120*80+80*35</f>
        <v>12400</v>
      </c>
      <c r="X58" s="22" t="s">
        <v>27</v>
      </c>
      <c r="Y58" s="19"/>
      <c r="Z58" s="15"/>
      <c r="AA58" s="10"/>
      <c r="AB58" s="10"/>
      <c r="AC58" s="19"/>
      <c r="AD58" s="19"/>
      <c r="AE58" s="15">
        <v>21</v>
      </c>
      <c r="AF58" s="10">
        <f>130*90</f>
        <v>11700</v>
      </c>
      <c r="AG58" s="21"/>
      <c r="AH58" s="17" t="s">
        <v>95</v>
      </c>
    </row>
    <row r="59" spans="1:34" ht="15.75" customHeight="1">
      <c r="A59" s="15">
        <v>27</v>
      </c>
      <c r="B59" s="81" t="s">
        <v>114</v>
      </c>
      <c r="C59" s="82"/>
      <c r="D59" s="16" t="s">
        <v>115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1"/>
      <c r="P59" s="21"/>
      <c r="Q59" s="21"/>
      <c r="R59" s="21"/>
      <c r="S59" s="21"/>
      <c r="T59" s="21"/>
      <c r="U59" s="21"/>
      <c r="V59" s="15"/>
      <c r="W59" s="10"/>
      <c r="X59" s="19"/>
      <c r="Y59" s="19"/>
      <c r="Z59" s="15"/>
      <c r="AA59" s="10"/>
      <c r="AB59" s="10"/>
      <c r="AC59" s="19"/>
      <c r="AD59" s="19"/>
      <c r="AE59" s="15"/>
      <c r="AF59" s="10"/>
      <c r="AG59" s="21" t="s">
        <v>35</v>
      </c>
      <c r="AH59" s="17"/>
    </row>
    <row r="60" spans="1:34" ht="42" customHeight="1">
      <c r="A60" s="15"/>
      <c r="B60" s="31">
        <v>28</v>
      </c>
      <c r="C60" s="37" t="s">
        <v>116</v>
      </c>
      <c r="D60" s="37"/>
      <c r="E60" s="23" t="s">
        <v>24</v>
      </c>
      <c r="F60" s="23" t="s">
        <v>24</v>
      </c>
      <c r="G60" s="23" t="s">
        <v>24</v>
      </c>
      <c r="H60" s="23" t="s">
        <v>24</v>
      </c>
      <c r="I60" s="23" t="s">
        <v>24</v>
      </c>
      <c r="J60" s="23" t="s">
        <v>24</v>
      </c>
      <c r="K60" s="23" t="s">
        <v>24</v>
      </c>
      <c r="L60" s="23" t="s">
        <v>24</v>
      </c>
      <c r="M60" s="23" t="s">
        <v>24</v>
      </c>
      <c r="N60" s="23" t="s">
        <v>25</v>
      </c>
      <c r="O60" s="23" t="s">
        <v>24</v>
      </c>
      <c r="P60" s="23" t="s">
        <v>24</v>
      </c>
      <c r="Q60" s="23" t="s">
        <v>24</v>
      </c>
      <c r="R60" s="23" t="s">
        <v>24</v>
      </c>
      <c r="S60" s="23" t="s">
        <v>24</v>
      </c>
      <c r="T60" s="23" t="s">
        <v>24</v>
      </c>
      <c r="U60" s="21" t="s">
        <v>26</v>
      </c>
      <c r="V60" s="15">
        <v>27</v>
      </c>
      <c r="W60" s="10">
        <f>140*80</f>
        <v>11200</v>
      </c>
      <c r="X60" s="10" t="s">
        <v>47</v>
      </c>
      <c r="Y60" s="10" t="s">
        <v>22</v>
      </c>
      <c r="Z60" s="15"/>
      <c r="AA60" s="10"/>
      <c r="AB60" s="10"/>
      <c r="AC60" s="21"/>
      <c r="AD60" s="21"/>
      <c r="AE60" s="15">
        <v>22</v>
      </c>
      <c r="AF60" s="10">
        <f>180*60</f>
        <v>10800</v>
      </c>
      <c r="AG60" s="10"/>
      <c r="AH60" s="10" t="s">
        <v>117</v>
      </c>
    </row>
    <row r="61" spans="1:34" s="7" customFormat="1" ht="15.75" customHeight="1">
      <c r="A61" s="15">
        <v>28</v>
      </c>
      <c r="B61" s="102" t="s">
        <v>118</v>
      </c>
      <c r="C61" s="103"/>
      <c r="D61" s="16" t="s">
        <v>119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10"/>
      <c r="P61" s="10"/>
      <c r="Q61" s="10"/>
      <c r="R61" s="10"/>
      <c r="S61" s="10"/>
      <c r="T61" s="10"/>
      <c r="U61" s="10"/>
      <c r="V61" s="15"/>
      <c r="W61" s="10"/>
      <c r="X61" s="10"/>
      <c r="Y61" s="10"/>
      <c r="Z61" s="15"/>
      <c r="AA61" s="10"/>
      <c r="AB61" s="10"/>
      <c r="AC61" s="10"/>
      <c r="AD61" s="10"/>
      <c r="AE61" s="15"/>
      <c r="AF61" s="10"/>
      <c r="AG61" s="21" t="s">
        <v>90</v>
      </c>
      <c r="AH61" s="10"/>
    </row>
    <row r="62" spans="1:34" ht="27.75" customHeight="1">
      <c r="A62" s="15"/>
      <c r="B62" s="31">
        <v>29</v>
      </c>
      <c r="C62" s="28" t="s">
        <v>120</v>
      </c>
      <c r="D62" s="28"/>
      <c r="E62" s="23" t="s">
        <v>24</v>
      </c>
      <c r="F62" s="23" t="s">
        <v>24</v>
      </c>
      <c r="G62" s="23" t="s">
        <v>24</v>
      </c>
      <c r="H62" s="23" t="s">
        <v>24</v>
      </c>
      <c r="I62" s="23" t="s">
        <v>24</v>
      </c>
      <c r="J62" s="23" t="s">
        <v>24</v>
      </c>
      <c r="K62" s="23" t="s">
        <v>24</v>
      </c>
      <c r="L62" s="23" t="s">
        <v>24</v>
      </c>
      <c r="M62" s="23" t="s">
        <v>24</v>
      </c>
      <c r="N62" s="23" t="s">
        <v>25</v>
      </c>
      <c r="O62" s="23" t="s">
        <v>24</v>
      </c>
      <c r="P62" s="23" t="s">
        <v>24</v>
      </c>
      <c r="Q62" s="23" t="s">
        <v>24</v>
      </c>
      <c r="R62" s="23" t="s">
        <v>24</v>
      </c>
      <c r="S62" s="23" t="s">
        <v>24</v>
      </c>
      <c r="T62" s="23" t="s">
        <v>24</v>
      </c>
      <c r="U62" s="21" t="s">
        <v>26</v>
      </c>
      <c r="V62" s="15">
        <v>28</v>
      </c>
      <c r="W62" s="10">
        <f>300*300</f>
        <v>90000</v>
      </c>
      <c r="X62" s="22" t="s">
        <v>27</v>
      </c>
      <c r="Y62" s="10"/>
      <c r="Z62" s="15"/>
      <c r="AA62" s="10"/>
      <c r="AB62" s="10"/>
      <c r="AC62" s="21"/>
      <c r="AD62" s="21"/>
      <c r="AE62" s="15">
        <v>23</v>
      </c>
      <c r="AF62" s="10">
        <f>300*100</f>
        <v>30000</v>
      </c>
      <c r="AG62" s="10"/>
      <c r="AH62" s="10"/>
    </row>
    <row r="63" spans="1:34" ht="15.75" customHeight="1">
      <c r="A63" s="15">
        <v>29</v>
      </c>
      <c r="B63" s="102" t="s">
        <v>121</v>
      </c>
      <c r="C63" s="103"/>
      <c r="D63" s="16" t="s">
        <v>122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1"/>
      <c r="P63" s="21"/>
      <c r="Q63" s="21"/>
      <c r="R63" s="21"/>
      <c r="S63" s="21"/>
      <c r="T63" s="21"/>
      <c r="U63" s="21"/>
      <c r="V63" s="15"/>
      <c r="W63" s="10"/>
      <c r="X63" s="19"/>
      <c r="Y63" s="19"/>
      <c r="Z63" s="15"/>
      <c r="AA63" s="10"/>
      <c r="AB63" s="10"/>
      <c r="AC63" s="19"/>
      <c r="AD63" s="19"/>
      <c r="AE63" s="15"/>
      <c r="AF63" s="10"/>
      <c r="AG63" s="21" t="s">
        <v>35</v>
      </c>
      <c r="AH63" s="17"/>
    </row>
    <row r="64" spans="1:34" ht="42" customHeight="1">
      <c r="A64" s="15"/>
      <c r="B64" s="31">
        <v>30</v>
      </c>
      <c r="C64" s="30" t="s">
        <v>123</v>
      </c>
      <c r="D64" s="30"/>
      <c r="E64" s="23" t="s">
        <v>24</v>
      </c>
      <c r="F64" s="23" t="s">
        <v>24</v>
      </c>
      <c r="G64" s="23" t="s">
        <v>24</v>
      </c>
      <c r="H64" s="23" t="s">
        <v>24</v>
      </c>
      <c r="I64" s="23" t="s">
        <v>24</v>
      </c>
      <c r="J64" s="23" t="s">
        <v>24</v>
      </c>
      <c r="K64" s="23" t="s">
        <v>24</v>
      </c>
      <c r="L64" s="23" t="s">
        <v>24</v>
      </c>
      <c r="M64" s="23" t="s">
        <v>24</v>
      </c>
      <c r="N64" s="23" t="s">
        <v>25</v>
      </c>
      <c r="O64" s="23" t="s">
        <v>24</v>
      </c>
      <c r="P64" s="23" t="s">
        <v>24</v>
      </c>
      <c r="Q64" s="23" t="s">
        <v>24</v>
      </c>
      <c r="R64" s="23" t="s">
        <v>24</v>
      </c>
      <c r="S64" s="23" t="s">
        <v>24</v>
      </c>
      <c r="T64" s="23" t="s">
        <v>24</v>
      </c>
      <c r="U64" s="21" t="s">
        <v>26</v>
      </c>
      <c r="V64" s="15">
        <v>29</v>
      </c>
      <c r="W64" s="10">
        <f>120*100</f>
        <v>12000</v>
      </c>
      <c r="X64" s="22" t="s">
        <v>27</v>
      </c>
      <c r="Y64" s="10"/>
      <c r="Z64" s="15">
        <v>13</v>
      </c>
      <c r="AA64" s="10">
        <v>15</v>
      </c>
      <c r="AB64" s="10" t="s">
        <v>31</v>
      </c>
      <c r="AC64" s="19" t="s">
        <v>32</v>
      </c>
      <c r="AD64" s="10"/>
      <c r="AE64" s="15">
        <v>24</v>
      </c>
      <c r="AF64" s="10">
        <f>120*90</f>
        <v>10800</v>
      </c>
      <c r="AG64" s="10"/>
      <c r="AH64" s="17"/>
    </row>
    <row r="65" spans="1:34" ht="15.75" customHeight="1">
      <c r="A65" s="15">
        <v>30</v>
      </c>
      <c r="B65" s="102" t="s">
        <v>124</v>
      </c>
      <c r="C65" s="103"/>
      <c r="D65" s="16" t="s">
        <v>125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1"/>
      <c r="P65" s="21"/>
      <c r="Q65" s="21"/>
      <c r="R65" s="21"/>
      <c r="S65" s="21"/>
      <c r="T65" s="21"/>
      <c r="U65" s="21"/>
      <c r="V65" s="15"/>
      <c r="W65" s="10"/>
      <c r="X65" s="19"/>
      <c r="Y65" s="19"/>
      <c r="Z65" s="15"/>
      <c r="AA65" s="10"/>
      <c r="AB65" s="10"/>
      <c r="AC65" s="19"/>
      <c r="AD65" s="19"/>
      <c r="AE65" s="15"/>
      <c r="AF65" s="10"/>
      <c r="AG65" s="21" t="s">
        <v>35</v>
      </c>
      <c r="AH65" s="17"/>
    </row>
    <row r="66" spans="1:34" ht="42" customHeight="1">
      <c r="A66" s="15"/>
      <c r="B66" s="31">
        <v>31</v>
      </c>
      <c r="C66" s="25" t="s">
        <v>126</v>
      </c>
      <c r="D66" s="25"/>
      <c r="E66" s="23" t="s">
        <v>24</v>
      </c>
      <c r="F66" s="23" t="s">
        <v>24</v>
      </c>
      <c r="G66" s="23" t="s">
        <v>24</v>
      </c>
      <c r="H66" s="23" t="s">
        <v>24</v>
      </c>
      <c r="I66" s="23" t="s">
        <v>24</v>
      </c>
      <c r="J66" s="23" t="s">
        <v>24</v>
      </c>
      <c r="K66" s="23" t="s">
        <v>24</v>
      </c>
      <c r="L66" s="23" t="s">
        <v>24</v>
      </c>
      <c r="M66" s="23" t="s">
        <v>24</v>
      </c>
      <c r="N66" s="23" t="s">
        <v>25</v>
      </c>
      <c r="O66" s="23" t="s">
        <v>24</v>
      </c>
      <c r="P66" s="23" t="s">
        <v>24</v>
      </c>
      <c r="Q66" s="23" t="s">
        <v>24</v>
      </c>
      <c r="R66" s="23" t="s">
        <v>24</v>
      </c>
      <c r="S66" s="23" t="s">
        <v>24</v>
      </c>
      <c r="T66" s="23" t="s">
        <v>24</v>
      </c>
      <c r="U66" s="21" t="s">
        <v>26</v>
      </c>
      <c r="V66" s="15">
        <v>30</v>
      </c>
      <c r="W66" s="10">
        <f>150*80</f>
        <v>12000</v>
      </c>
      <c r="X66" s="22" t="s">
        <v>27</v>
      </c>
      <c r="Y66" s="19"/>
      <c r="Z66" s="15"/>
      <c r="AA66" s="10"/>
      <c r="AB66" s="10"/>
      <c r="AC66" s="19"/>
      <c r="AD66" s="19"/>
      <c r="AE66" s="15"/>
      <c r="AF66" s="10"/>
      <c r="AG66" s="21"/>
      <c r="AH66" s="17" t="s">
        <v>95</v>
      </c>
    </row>
    <row r="67" spans="1:34" s="32" customFormat="1" ht="15.75" customHeight="1">
      <c r="A67" s="15">
        <v>31</v>
      </c>
      <c r="B67" s="98" t="s">
        <v>127</v>
      </c>
      <c r="C67" s="99"/>
      <c r="D67" s="16" t="s">
        <v>128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14"/>
      <c r="P67" s="14"/>
      <c r="Q67" s="14"/>
      <c r="R67" s="14"/>
      <c r="S67" s="14"/>
      <c r="T67" s="14"/>
      <c r="U67" s="14"/>
      <c r="V67" s="15"/>
      <c r="W67" s="10"/>
      <c r="X67" s="33"/>
      <c r="Y67" s="33"/>
      <c r="Z67" s="15"/>
      <c r="AA67" s="10"/>
      <c r="AB67" s="10"/>
      <c r="AC67" s="33"/>
      <c r="AD67" s="33"/>
      <c r="AE67" s="15"/>
      <c r="AF67" s="10"/>
      <c r="AG67" s="21" t="s">
        <v>90</v>
      </c>
      <c r="AH67" s="34"/>
    </row>
    <row r="68" spans="1:34" ht="27.75" customHeight="1">
      <c r="A68" s="15"/>
      <c r="B68" s="31">
        <v>32</v>
      </c>
      <c r="C68" s="25" t="s">
        <v>129</v>
      </c>
      <c r="D68" s="25"/>
      <c r="E68" s="23" t="s">
        <v>24</v>
      </c>
      <c r="F68" s="23" t="s">
        <v>24</v>
      </c>
      <c r="G68" s="23" t="s">
        <v>24</v>
      </c>
      <c r="H68" s="23" t="s">
        <v>24</v>
      </c>
      <c r="I68" s="23" t="s">
        <v>24</v>
      </c>
      <c r="J68" s="23" t="s">
        <v>24</v>
      </c>
      <c r="K68" s="23" t="s">
        <v>24</v>
      </c>
      <c r="L68" s="23" t="s">
        <v>24</v>
      </c>
      <c r="M68" s="23" t="s">
        <v>24</v>
      </c>
      <c r="N68" s="23" t="s">
        <v>25</v>
      </c>
      <c r="O68" s="23" t="s">
        <v>24</v>
      </c>
      <c r="P68" s="23" t="s">
        <v>24</v>
      </c>
      <c r="Q68" s="23" t="s">
        <v>24</v>
      </c>
      <c r="R68" s="23" t="s">
        <v>24</v>
      </c>
      <c r="S68" s="23" t="s">
        <v>24</v>
      </c>
      <c r="T68" s="23" t="s">
        <v>24</v>
      </c>
      <c r="U68" s="21" t="s">
        <v>26</v>
      </c>
      <c r="V68" s="15">
        <v>31</v>
      </c>
      <c r="W68" s="10">
        <f>250*110+300*40</f>
        <v>39500</v>
      </c>
      <c r="X68" s="10" t="s">
        <v>47</v>
      </c>
      <c r="Y68" s="10" t="s">
        <v>22</v>
      </c>
      <c r="Z68" s="15">
        <v>14</v>
      </c>
      <c r="AA68" s="10">
        <v>50</v>
      </c>
      <c r="AB68" s="10" t="s">
        <v>130</v>
      </c>
      <c r="AC68" s="21" t="s">
        <v>131</v>
      </c>
      <c r="AD68" s="19" t="s">
        <v>52</v>
      </c>
      <c r="AE68" s="15">
        <v>25</v>
      </c>
      <c r="AF68" s="10">
        <f>300*200</f>
        <v>60000</v>
      </c>
      <c r="AG68" s="10"/>
      <c r="AH68" s="17"/>
    </row>
    <row r="69" spans="1:34" ht="15.75" customHeight="1">
      <c r="A69" s="15">
        <v>32</v>
      </c>
      <c r="B69" s="108" t="s">
        <v>132</v>
      </c>
      <c r="C69" s="109"/>
      <c r="D69" s="16" t="s">
        <v>133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1"/>
      <c r="P69" s="21"/>
      <c r="Q69" s="21"/>
      <c r="R69" s="21"/>
      <c r="S69" s="21"/>
      <c r="T69" s="21"/>
      <c r="U69" s="21"/>
      <c r="V69" s="15"/>
      <c r="W69" s="10"/>
      <c r="X69" s="10"/>
      <c r="Y69" s="10"/>
      <c r="Z69" s="15"/>
      <c r="AA69" s="10"/>
      <c r="AB69" s="10"/>
      <c r="AC69" s="21"/>
      <c r="AD69" s="21"/>
      <c r="AE69" s="15"/>
      <c r="AF69" s="10"/>
      <c r="AG69" s="21" t="s">
        <v>90</v>
      </c>
      <c r="AH69" s="10"/>
    </row>
    <row r="70" spans="1:34" ht="27.75" customHeight="1">
      <c r="A70" s="15"/>
      <c r="B70" s="31">
        <v>33</v>
      </c>
      <c r="C70" s="28" t="s">
        <v>134</v>
      </c>
      <c r="D70" s="28"/>
      <c r="E70" s="23" t="s">
        <v>24</v>
      </c>
      <c r="F70" s="23" t="s">
        <v>24</v>
      </c>
      <c r="G70" s="23" t="s">
        <v>24</v>
      </c>
      <c r="H70" s="23" t="s">
        <v>24</v>
      </c>
      <c r="I70" s="23" t="s">
        <v>24</v>
      </c>
      <c r="J70" s="23" t="s">
        <v>24</v>
      </c>
      <c r="K70" s="23" t="s">
        <v>24</v>
      </c>
      <c r="L70" s="23" t="s">
        <v>24</v>
      </c>
      <c r="M70" s="23" t="s">
        <v>24</v>
      </c>
      <c r="N70" s="23" t="s">
        <v>25</v>
      </c>
      <c r="O70" s="23" t="s">
        <v>24</v>
      </c>
      <c r="P70" s="23" t="s">
        <v>24</v>
      </c>
      <c r="Q70" s="23" t="s">
        <v>24</v>
      </c>
      <c r="R70" s="23" t="s">
        <v>24</v>
      </c>
      <c r="S70" s="23" t="s">
        <v>24</v>
      </c>
      <c r="T70" s="23" t="s">
        <v>24</v>
      </c>
      <c r="U70" s="21" t="s">
        <v>26</v>
      </c>
      <c r="V70" s="15">
        <v>32</v>
      </c>
      <c r="W70" s="10">
        <f>200*200</f>
        <v>40000</v>
      </c>
      <c r="X70" s="22" t="s">
        <v>27</v>
      </c>
      <c r="Y70" s="10"/>
      <c r="Z70" s="15"/>
      <c r="AA70" s="10"/>
      <c r="AB70" s="10"/>
      <c r="AC70" s="21"/>
      <c r="AD70" s="21"/>
      <c r="AE70" s="15">
        <v>26</v>
      </c>
      <c r="AF70" s="10">
        <f>200*200</f>
        <v>40000</v>
      </c>
      <c r="AG70" s="10"/>
      <c r="AH70" s="10"/>
    </row>
    <row r="71" spans="1:34" ht="15.75" customHeight="1">
      <c r="A71" s="15">
        <v>33</v>
      </c>
      <c r="B71" s="102" t="s">
        <v>135</v>
      </c>
      <c r="C71" s="103"/>
      <c r="D71" s="16" t="s">
        <v>136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1"/>
      <c r="P71" s="21"/>
      <c r="Q71" s="21"/>
      <c r="R71" s="21"/>
      <c r="S71" s="21"/>
      <c r="T71" s="21"/>
      <c r="U71" s="21"/>
      <c r="V71" s="15"/>
      <c r="W71" s="10"/>
      <c r="X71" s="19"/>
      <c r="Y71" s="19"/>
      <c r="Z71" s="15"/>
      <c r="AA71" s="10"/>
      <c r="AB71" s="10"/>
      <c r="AC71" s="19"/>
      <c r="AD71" s="19"/>
      <c r="AE71" s="15"/>
      <c r="AF71" s="10"/>
      <c r="AG71" s="21" t="s">
        <v>35</v>
      </c>
      <c r="AH71" s="17"/>
    </row>
    <row r="72" spans="1:34" ht="42" customHeight="1">
      <c r="A72" s="15"/>
      <c r="B72" s="31">
        <v>34</v>
      </c>
      <c r="C72" s="30" t="s">
        <v>137</v>
      </c>
      <c r="D72" s="30"/>
      <c r="E72" s="23" t="s">
        <v>24</v>
      </c>
      <c r="F72" s="23" t="s">
        <v>24</v>
      </c>
      <c r="G72" s="23" t="s">
        <v>24</v>
      </c>
      <c r="H72" s="23" t="s">
        <v>24</v>
      </c>
      <c r="I72" s="23" t="s">
        <v>24</v>
      </c>
      <c r="J72" s="23" t="s">
        <v>24</v>
      </c>
      <c r="K72" s="23" t="s">
        <v>24</v>
      </c>
      <c r="L72" s="23" t="s">
        <v>24</v>
      </c>
      <c r="M72" s="23" t="s">
        <v>24</v>
      </c>
      <c r="N72" s="23" t="s">
        <v>25</v>
      </c>
      <c r="O72" s="23" t="s">
        <v>24</v>
      </c>
      <c r="P72" s="23" t="s">
        <v>24</v>
      </c>
      <c r="Q72" s="23" t="s">
        <v>24</v>
      </c>
      <c r="R72" s="23" t="s">
        <v>24</v>
      </c>
      <c r="S72" s="23" t="s">
        <v>24</v>
      </c>
      <c r="T72" s="23" t="s">
        <v>24</v>
      </c>
      <c r="U72" s="21" t="s">
        <v>26</v>
      </c>
      <c r="V72" s="15">
        <v>33</v>
      </c>
      <c r="W72" s="10">
        <f>420*80</f>
        <v>33600</v>
      </c>
      <c r="X72" s="22" t="s">
        <v>27</v>
      </c>
      <c r="Y72" s="10"/>
      <c r="Z72" s="15"/>
      <c r="AA72" s="10"/>
      <c r="AB72" s="10"/>
      <c r="AC72" s="10"/>
      <c r="AD72" s="10"/>
      <c r="AE72" s="15">
        <v>27</v>
      </c>
      <c r="AF72" s="10">
        <f>420*39</f>
        <v>16380</v>
      </c>
      <c r="AG72" s="10"/>
      <c r="AH72" s="17"/>
    </row>
    <row r="73" spans="1:34" ht="15.75" customHeight="1">
      <c r="A73" s="15">
        <v>34</v>
      </c>
      <c r="B73" s="102" t="s">
        <v>138</v>
      </c>
      <c r="C73" s="103"/>
      <c r="D73" s="16" t="s">
        <v>139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1"/>
      <c r="P73" s="21"/>
      <c r="Q73" s="21"/>
      <c r="R73" s="21"/>
      <c r="S73" s="21"/>
      <c r="T73" s="21"/>
      <c r="U73" s="21"/>
      <c r="V73" s="15"/>
      <c r="W73" s="10"/>
      <c r="X73" s="19"/>
      <c r="Y73" s="19"/>
      <c r="Z73" s="15"/>
      <c r="AA73" s="10"/>
      <c r="AB73" s="10"/>
      <c r="AC73" s="19"/>
      <c r="AD73" s="19"/>
      <c r="AE73" s="15"/>
      <c r="AF73" s="10"/>
      <c r="AG73" s="21" t="s">
        <v>90</v>
      </c>
      <c r="AH73" s="17"/>
    </row>
    <row r="74" spans="1:34" ht="42" customHeight="1">
      <c r="A74" s="15"/>
      <c r="B74" s="31">
        <v>35</v>
      </c>
      <c r="C74" s="28" t="s">
        <v>140</v>
      </c>
      <c r="D74" s="28"/>
      <c r="E74" s="23" t="s">
        <v>24</v>
      </c>
      <c r="F74" s="23" t="s">
        <v>24</v>
      </c>
      <c r="G74" s="23" t="s">
        <v>24</v>
      </c>
      <c r="H74" s="23" t="s">
        <v>24</v>
      </c>
      <c r="I74" s="23" t="s">
        <v>24</v>
      </c>
      <c r="J74" s="23" t="s">
        <v>24</v>
      </c>
      <c r="K74" s="23" t="s">
        <v>24</v>
      </c>
      <c r="L74" s="23" t="s">
        <v>24</v>
      </c>
      <c r="M74" s="23" t="s">
        <v>24</v>
      </c>
      <c r="N74" s="23" t="s">
        <v>25</v>
      </c>
      <c r="O74" s="23" t="s">
        <v>24</v>
      </c>
      <c r="P74" s="23" t="s">
        <v>24</v>
      </c>
      <c r="Q74" s="23" t="s">
        <v>24</v>
      </c>
      <c r="R74" s="23" t="s">
        <v>24</v>
      </c>
      <c r="S74" s="23" t="s">
        <v>24</v>
      </c>
      <c r="T74" s="23" t="s">
        <v>24</v>
      </c>
      <c r="U74" s="21" t="s">
        <v>26</v>
      </c>
      <c r="V74" s="15">
        <v>34</v>
      </c>
      <c r="W74" s="10">
        <f>15040+10000</f>
        <v>25040</v>
      </c>
      <c r="X74" s="22" t="s">
        <v>27</v>
      </c>
      <c r="Y74" s="22"/>
      <c r="Z74" s="15"/>
      <c r="AA74" s="10"/>
      <c r="AB74" s="10"/>
      <c r="AC74" s="22"/>
      <c r="AD74" s="22"/>
      <c r="AE74" s="15"/>
      <c r="AF74" s="10"/>
      <c r="AG74" s="21"/>
      <c r="AH74" s="17"/>
    </row>
    <row r="75" spans="1:34" ht="27.75" customHeight="1">
      <c r="A75" s="15"/>
      <c r="B75" s="31">
        <v>36</v>
      </c>
      <c r="C75" s="25" t="s">
        <v>141</v>
      </c>
      <c r="D75" s="25"/>
      <c r="E75" s="23" t="s">
        <v>24</v>
      </c>
      <c r="F75" s="23" t="s">
        <v>24</v>
      </c>
      <c r="G75" s="23" t="s">
        <v>24</v>
      </c>
      <c r="H75" s="23" t="s">
        <v>24</v>
      </c>
      <c r="I75" s="23" t="s">
        <v>24</v>
      </c>
      <c r="J75" s="23" t="s">
        <v>24</v>
      </c>
      <c r="K75" s="23" t="s">
        <v>24</v>
      </c>
      <c r="L75" s="23" t="s">
        <v>24</v>
      </c>
      <c r="M75" s="23" t="s">
        <v>24</v>
      </c>
      <c r="N75" s="23" t="s">
        <v>25</v>
      </c>
      <c r="O75" s="23" t="s">
        <v>24</v>
      </c>
      <c r="P75" s="23" t="s">
        <v>24</v>
      </c>
      <c r="Q75" s="23" t="s">
        <v>24</v>
      </c>
      <c r="R75" s="23" t="s">
        <v>24</v>
      </c>
      <c r="S75" s="23" t="s">
        <v>24</v>
      </c>
      <c r="T75" s="23" t="s">
        <v>24</v>
      </c>
      <c r="U75" s="21" t="s">
        <v>26</v>
      </c>
      <c r="V75" s="15">
        <v>35</v>
      </c>
      <c r="W75" s="10">
        <f>180*100+180*80</f>
        <v>32400</v>
      </c>
      <c r="X75" s="22" t="s">
        <v>27</v>
      </c>
      <c r="Y75" s="22"/>
      <c r="Z75" s="15">
        <v>15</v>
      </c>
      <c r="AA75" s="10">
        <v>80</v>
      </c>
      <c r="AB75" s="10" t="s">
        <v>31</v>
      </c>
      <c r="AC75" s="19" t="s">
        <v>32</v>
      </c>
      <c r="AD75" s="22"/>
      <c r="AE75" s="15"/>
      <c r="AF75" s="10"/>
      <c r="AG75" s="21"/>
      <c r="AH75" s="17"/>
    </row>
    <row r="76" spans="1:34" s="32" customFormat="1" ht="15.75" customHeight="1">
      <c r="A76" s="15">
        <v>35</v>
      </c>
      <c r="B76" s="98" t="s">
        <v>142</v>
      </c>
      <c r="C76" s="99"/>
      <c r="D76" s="16" t="s">
        <v>143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21"/>
      <c r="P76" s="21"/>
      <c r="Q76" s="21"/>
      <c r="R76" s="21"/>
      <c r="S76" s="21"/>
      <c r="T76" s="21"/>
      <c r="U76" s="21"/>
      <c r="V76" s="15"/>
      <c r="W76" s="10"/>
      <c r="X76" s="34"/>
      <c r="Y76" s="34"/>
      <c r="Z76" s="15"/>
      <c r="AA76" s="10"/>
      <c r="AB76" s="10"/>
      <c r="AC76" s="34"/>
      <c r="AD76" s="34"/>
      <c r="AE76" s="15"/>
      <c r="AF76" s="10"/>
      <c r="AG76" s="21" t="s">
        <v>90</v>
      </c>
      <c r="AH76" s="38"/>
    </row>
    <row r="77" spans="1:34" ht="42" customHeight="1">
      <c r="A77" s="15"/>
      <c r="B77" s="23">
        <v>37</v>
      </c>
      <c r="C77" s="24" t="s">
        <v>144</v>
      </c>
      <c r="D77" s="25"/>
      <c r="E77" s="23" t="s">
        <v>24</v>
      </c>
      <c r="F77" s="23" t="s">
        <v>24</v>
      </c>
      <c r="G77" s="23" t="s">
        <v>24</v>
      </c>
      <c r="H77" s="23" t="s">
        <v>24</v>
      </c>
      <c r="I77" s="23" t="s">
        <v>24</v>
      </c>
      <c r="J77" s="23" t="s">
        <v>24</v>
      </c>
      <c r="K77" s="23" t="s">
        <v>24</v>
      </c>
      <c r="L77" s="23" t="s">
        <v>24</v>
      </c>
      <c r="M77" s="23" t="s">
        <v>24</v>
      </c>
      <c r="N77" s="23" t="s">
        <v>25</v>
      </c>
      <c r="O77" s="23" t="s">
        <v>24</v>
      </c>
      <c r="P77" s="23" t="s">
        <v>24</v>
      </c>
      <c r="Q77" s="23" t="s">
        <v>24</v>
      </c>
      <c r="R77" s="23" t="s">
        <v>24</v>
      </c>
      <c r="S77" s="23" t="s">
        <v>24</v>
      </c>
      <c r="T77" s="23" t="s">
        <v>24</v>
      </c>
      <c r="U77" s="21" t="s">
        <v>26</v>
      </c>
      <c r="V77" s="15">
        <v>36</v>
      </c>
      <c r="W77" s="10">
        <f>120*100</f>
        <v>12000</v>
      </c>
      <c r="X77" s="22" t="s">
        <v>27</v>
      </c>
      <c r="Y77" s="21"/>
      <c r="Z77" s="15">
        <v>16</v>
      </c>
      <c r="AA77" s="10">
        <v>24</v>
      </c>
      <c r="AB77" s="10" t="s">
        <v>31</v>
      </c>
      <c r="AC77" s="19" t="s">
        <v>32</v>
      </c>
      <c r="AD77" s="17"/>
      <c r="AE77" s="15"/>
      <c r="AF77" s="10"/>
      <c r="AG77" s="21"/>
      <c r="AH77" s="13"/>
    </row>
    <row r="78" spans="1:34" ht="15.75" customHeight="1">
      <c r="A78" s="15">
        <v>36</v>
      </c>
      <c r="B78" s="81" t="s">
        <v>145</v>
      </c>
      <c r="C78" s="82"/>
      <c r="D78" s="16" t="s">
        <v>146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1"/>
      <c r="P78" s="21"/>
      <c r="Q78" s="21"/>
      <c r="R78" s="21"/>
      <c r="S78" s="21"/>
      <c r="T78" s="21"/>
      <c r="U78" s="21"/>
      <c r="V78" s="15"/>
      <c r="W78" s="10"/>
      <c r="X78" s="19"/>
      <c r="Y78" s="19"/>
      <c r="Z78" s="15"/>
      <c r="AA78" s="10"/>
      <c r="AB78" s="10"/>
      <c r="AC78" s="19"/>
      <c r="AD78" s="19"/>
      <c r="AE78" s="15"/>
      <c r="AF78" s="10"/>
      <c r="AG78" s="21" t="s">
        <v>90</v>
      </c>
      <c r="AH78" s="17"/>
    </row>
    <row r="79" spans="1:34" ht="55.5" customHeight="1">
      <c r="A79" s="15"/>
      <c r="B79" s="23">
        <v>38</v>
      </c>
      <c r="C79" s="27" t="s">
        <v>147</v>
      </c>
      <c r="D79" s="28"/>
      <c r="E79" s="23" t="s">
        <v>24</v>
      </c>
      <c r="F79" s="23" t="s">
        <v>24</v>
      </c>
      <c r="G79" s="23" t="s">
        <v>24</v>
      </c>
      <c r="H79" s="23" t="s">
        <v>24</v>
      </c>
      <c r="I79" s="23" t="s">
        <v>24</v>
      </c>
      <c r="J79" s="23" t="s">
        <v>24</v>
      </c>
      <c r="K79" s="23" t="s">
        <v>24</v>
      </c>
      <c r="L79" s="23" t="s">
        <v>24</v>
      </c>
      <c r="M79" s="23" t="s">
        <v>24</v>
      </c>
      <c r="N79" s="23" t="s">
        <v>25</v>
      </c>
      <c r="O79" s="23" t="s">
        <v>24</v>
      </c>
      <c r="P79" s="23" t="s">
        <v>24</v>
      </c>
      <c r="Q79" s="23" t="s">
        <v>24</v>
      </c>
      <c r="R79" s="23" t="s">
        <v>24</v>
      </c>
      <c r="S79" s="23" t="s">
        <v>24</v>
      </c>
      <c r="T79" s="23" t="s">
        <v>24</v>
      </c>
      <c r="U79" s="21" t="s">
        <v>26</v>
      </c>
      <c r="V79" s="15">
        <v>37</v>
      </c>
      <c r="W79" s="10">
        <f>225*171</f>
        <v>38475</v>
      </c>
      <c r="X79" s="22" t="s">
        <v>27</v>
      </c>
      <c r="Y79" s="22"/>
      <c r="Z79" s="15"/>
      <c r="AA79" s="10"/>
      <c r="AB79" s="10"/>
      <c r="AC79" s="22"/>
      <c r="AD79" s="22"/>
      <c r="AE79" s="15">
        <v>28</v>
      </c>
      <c r="AF79" s="10">
        <f>80*175</f>
        <v>14000</v>
      </c>
      <c r="AG79" s="21"/>
      <c r="AH79" s="17"/>
    </row>
    <row r="80" spans="1:34" ht="15.75" customHeight="1">
      <c r="A80" s="15">
        <v>37</v>
      </c>
      <c r="B80" s="81" t="s">
        <v>148</v>
      </c>
      <c r="C80" s="82"/>
      <c r="D80" s="16" t="s">
        <v>149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1"/>
      <c r="P80" s="21"/>
      <c r="Q80" s="21"/>
      <c r="R80" s="21"/>
      <c r="S80" s="21"/>
      <c r="T80" s="21"/>
      <c r="U80" s="21"/>
      <c r="V80" s="15"/>
      <c r="W80" s="10"/>
      <c r="X80" s="19"/>
      <c r="Y80" s="19"/>
      <c r="Z80" s="15"/>
      <c r="AA80" s="10"/>
      <c r="AB80" s="10"/>
      <c r="AC80" s="19"/>
      <c r="AD80" s="19"/>
      <c r="AE80" s="15"/>
      <c r="AF80" s="10"/>
      <c r="AG80" s="21" t="s">
        <v>90</v>
      </c>
      <c r="AH80" s="17"/>
    </row>
    <row r="81" spans="1:34" ht="42" customHeight="1">
      <c r="A81" s="15"/>
      <c r="B81" s="23">
        <v>39</v>
      </c>
      <c r="C81" s="27" t="s">
        <v>150</v>
      </c>
      <c r="D81" s="28"/>
      <c r="E81" s="23" t="s">
        <v>24</v>
      </c>
      <c r="F81" s="23" t="s">
        <v>24</v>
      </c>
      <c r="G81" s="23" t="s">
        <v>24</v>
      </c>
      <c r="H81" s="23" t="s">
        <v>24</v>
      </c>
      <c r="I81" s="23" t="s">
        <v>24</v>
      </c>
      <c r="J81" s="23" t="s">
        <v>24</v>
      </c>
      <c r="K81" s="23" t="s">
        <v>24</v>
      </c>
      <c r="L81" s="23" t="s">
        <v>24</v>
      </c>
      <c r="M81" s="23" t="s">
        <v>24</v>
      </c>
      <c r="N81" s="23" t="s">
        <v>25</v>
      </c>
      <c r="O81" s="23" t="s">
        <v>24</v>
      </c>
      <c r="P81" s="23" t="s">
        <v>24</v>
      </c>
      <c r="Q81" s="23" t="s">
        <v>24</v>
      </c>
      <c r="R81" s="23" t="s">
        <v>24</v>
      </c>
      <c r="S81" s="23" t="s">
        <v>24</v>
      </c>
      <c r="T81" s="23" t="s">
        <v>24</v>
      </c>
      <c r="U81" s="21" t="s">
        <v>26</v>
      </c>
      <c r="V81" s="15">
        <v>38</v>
      </c>
      <c r="W81" s="10">
        <f>170*125</f>
        <v>21250</v>
      </c>
      <c r="X81" s="22" t="s">
        <v>27</v>
      </c>
      <c r="Y81" s="22"/>
      <c r="Z81" s="15"/>
      <c r="AA81" s="10"/>
      <c r="AB81" s="10"/>
      <c r="AC81" s="22"/>
      <c r="AD81" s="22"/>
      <c r="AE81" s="15">
        <v>29</v>
      </c>
      <c r="AF81" s="10">
        <f>150*50+70*20+125*30</f>
        <v>12650</v>
      </c>
      <c r="AG81" s="21"/>
      <c r="AH81" s="17"/>
    </row>
    <row r="82" spans="1:34" ht="42" customHeight="1">
      <c r="A82" s="15"/>
      <c r="B82" s="23">
        <v>40</v>
      </c>
      <c r="C82" s="27" t="s">
        <v>151</v>
      </c>
      <c r="D82" s="28"/>
      <c r="E82" s="23" t="s">
        <v>24</v>
      </c>
      <c r="F82" s="23" t="s">
        <v>24</v>
      </c>
      <c r="G82" s="23" t="s">
        <v>24</v>
      </c>
      <c r="H82" s="23" t="s">
        <v>24</v>
      </c>
      <c r="I82" s="23" t="s">
        <v>24</v>
      </c>
      <c r="J82" s="23" t="s">
        <v>24</v>
      </c>
      <c r="K82" s="23" t="s">
        <v>24</v>
      </c>
      <c r="L82" s="23" t="s">
        <v>24</v>
      </c>
      <c r="M82" s="23" t="s">
        <v>24</v>
      </c>
      <c r="N82" s="23" t="s">
        <v>25</v>
      </c>
      <c r="O82" s="23" t="s">
        <v>24</v>
      </c>
      <c r="P82" s="23" t="s">
        <v>24</v>
      </c>
      <c r="Q82" s="23" t="s">
        <v>24</v>
      </c>
      <c r="R82" s="23" t="s">
        <v>24</v>
      </c>
      <c r="S82" s="23" t="s">
        <v>24</v>
      </c>
      <c r="T82" s="23" t="s">
        <v>24</v>
      </c>
      <c r="U82" s="21" t="s">
        <v>26</v>
      </c>
      <c r="V82" s="15">
        <v>39</v>
      </c>
      <c r="W82" s="10">
        <f>224*113</f>
        <v>25312</v>
      </c>
      <c r="X82" s="22" t="s">
        <v>27</v>
      </c>
      <c r="Y82" s="22"/>
      <c r="Z82" s="15"/>
      <c r="AA82" s="10"/>
      <c r="AB82" s="10"/>
      <c r="AC82" s="22"/>
      <c r="AD82" s="22"/>
      <c r="AE82" s="15">
        <v>30</v>
      </c>
      <c r="AF82" s="10">
        <f>275*150+150*40+224*25</f>
        <v>52850</v>
      </c>
      <c r="AG82" s="21"/>
      <c r="AH82" s="17"/>
    </row>
    <row r="83" spans="1:34" ht="15.75" customHeight="1">
      <c r="A83" s="15">
        <v>38</v>
      </c>
      <c r="B83" s="81" t="s">
        <v>152</v>
      </c>
      <c r="C83" s="82"/>
      <c r="D83" s="16" t="s">
        <v>153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1"/>
      <c r="P83" s="21"/>
      <c r="Q83" s="21"/>
      <c r="R83" s="21"/>
      <c r="S83" s="21"/>
      <c r="T83" s="21"/>
      <c r="U83" s="21"/>
      <c r="V83" s="15"/>
      <c r="W83" s="10"/>
      <c r="X83" s="19"/>
      <c r="Y83" s="19"/>
      <c r="Z83" s="15"/>
      <c r="AA83" s="10"/>
      <c r="AB83" s="10"/>
      <c r="AC83" s="19"/>
      <c r="AD83" s="19"/>
      <c r="AE83" s="15"/>
      <c r="AF83" s="10"/>
      <c r="AG83" s="21" t="s">
        <v>90</v>
      </c>
      <c r="AH83" s="17"/>
    </row>
    <row r="84" spans="1:34" ht="55.5" customHeight="1">
      <c r="A84" s="15"/>
      <c r="B84" s="23">
        <v>41</v>
      </c>
      <c r="C84" s="24" t="s">
        <v>154</v>
      </c>
      <c r="D84" s="25"/>
      <c r="E84" s="23" t="s">
        <v>24</v>
      </c>
      <c r="F84" s="23" t="s">
        <v>24</v>
      </c>
      <c r="G84" s="23" t="s">
        <v>24</v>
      </c>
      <c r="H84" s="23" t="s">
        <v>24</v>
      </c>
      <c r="I84" s="23" t="s">
        <v>24</v>
      </c>
      <c r="J84" s="23" t="s">
        <v>24</v>
      </c>
      <c r="K84" s="23" t="s">
        <v>24</v>
      </c>
      <c r="L84" s="23" t="s">
        <v>24</v>
      </c>
      <c r="M84" s="23" t="s">
        <v>24</v>
      </c>
      <c r="N84" s="23" t="s">
        <v>25</v>
      </c>
      <c r="O84" s="23" t="s">
        <v>24</v>
      </c>
      <c r="P84" s="23" t="s">
        <v>24</v>
      </c>
      <c r="Q84" s="23" t="s">
        <v>24</v>
      </c>
      <c r="R84" s="23" t="s">
        <v>24</v>
      </c>
      <c r="S84" s="23" t="s">
        <v>24</v>
      </c>
      <c r="T84" s="23" t="s">
        <v>24</v>
      </c>
      <c r="U84" s="21" t="s">
        <v>26</v>
      </c>
      <c r="V84" s="15">
        <v>40</v>
      </c>
      <c r="W84" s="10">
        <f>320*170</f>
        <v>54400</v>
      </c>
      <c r="X84" s="22" t="s">
        <v>27</v>
      </c>
      <c r="Y84" s="22"/>
      <c r="Z84" s="15"/>
      <c r="AA84" s="10"/>
      <c r="AB84" s="10"/>
      <c r="AC84" s="22"/>
      <c r="AD84" s="22"/>
      <c r="AE84" s="15">
        <v>31</v>
      </c>
      <c r="AF84" s="10">
        <f>130*75+50*35+360*25+170*30+380*25</f>
        <v>35100</v>
      </c>
      <c r="AG84" s="21"/>
      <c r="AH84" s="17"/>
    </row>
    <row r="85" spans="1:34" ht="15.75" customHeight="1">
      <c r="A85" s="15">
        <v>39</v>
      </c>
      <c r="B85" s="81" t="s">
        <v>155</v>
      </c>
      <c r="C85" s="82"/>
      <c r="D85" s="16" t="s">
        <v>156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1"/>
      <c r="P85" s="21"/>
      <c r="Q85" s="21"/>
      <c r="R85" s="21"/>
      <c r="S85" s="21"/>
      <c r="T85" s="21"/>
      <c r="U85" s="21"/>
      <c r="V85" s="15"/>
      <c r="W85" s="10"/>
      <c r="X85" s="19"/>
      <c r="Y85" s="19"/>
      <c r="Z85" s="15"/>
      <c r="AA85" s="10"/>
      <c r="AB85" s="10"/>
      <c r="AC85" s="19"/>
      <c r="AD85" s="19"/>
      <c r="AE85" s="15"/>
      <c r="AF85" s="10"/>
      <c r="AG85" s="21" t="s">
        <v>35</v>
      </c>
      <c r="AH85" s="17"/>
    </row>
    <row r="86" spans="1:34" ht="42" customHeight="1">
      <c r="A86" s="15"/>
      <c r="B86" s="23">
        <v>42</v>
      </c>
      <c r="C86" s="29" t="s">
        <v>157</v>
      </c>
      <c r="D86" s="30"/>
      <c r="E86" s="23" t="s">
        <v>24</v>
      </c>
      <c r="F86" s="23" t="s">
        <v>24</v>
      </c>
      <c r="G86" s="23" t="s">
        <v>24</v>
      </c>
      <c r="H86" s="23" t="s">
        <v>24</v>
      </c>
      <c r="I86" s="23" t="s">
        <v>24</v>
      </c>
      <c r="J86" s="23" t="s">
        <v>24</v>
      </c>
      <c r="K86" s="23" t="s">
        <v>24</v>
      </c>
      <c r="L86" s="23" t="s">
        <v>24</v>
      </c>
      <c r="M86" s="23" t="s">
        <v>24</v>
      </c>
      <c r="N86" s="23" t="s">
        <v>25</v>
      </c>
      <c r="O86" s="23" t="s">
        <v>24</v>
      </c>
      <c r="P86" s="23" t="s">
        <v>24</v>
      </c>
      <c r="Q86" s="23" t="s">
        <v>24</v>
      </c>
      <c r="R86" s="23" t="s">
        <v>24</v>
      </c>
      <c r="S86" s="23" t="s">
        <v>24</v>
      </c>
      <c r="T86" s="23" t="s">
        <v>24</v>
      </c>
      <c r="U86" s="21" t="s">
        <v>26</v>
      </c>
      <c r="V86" s="15">
        <v>41</v>
      </c>
      <c r="W86" s="10">
        <f>460*200</f>
        <v>92000</v>
      </c>
      <c r="X86" s="22" t="s">
        <v>27</v>
      </c>
      <c r="Y86" s="10"/>
      <c r="Z86" s="15"/>
      <c r="AA86" s="10"/>
      <c r="AB86" s="10"/>
      <c r="AC86" s="10"/>
      <c r="AD86" s="10"/>
      <c r="AE86" s="15">
        <v>32</v>
      </c>
      <c r="AF86" s="10">
        <f>150*60+50*50</f>
        <v>11500</v>
      </c>
      <c r="AG86" s="10"/>
      <c r="AH86" s="17"/>
    </row>
    <row r="87" spans="1:34" ht="15.75" customHeight="1">
      <c r="A87" s="15">
        <v>40</v>
      </c>
      <c r="B87" s="81" t="s">
        <v>158</v>
      </c>
      <c r="C87" s="82"/>
      <c r="D87" s="16" t="s">
        <v>159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1"/>
      <c r="P87" s="21"/>
      <c r="Q87" s="21"/>
      <c r="R87" s="21"/>
      <c r="S87" s="21"/>
      <c r="T87" s="21"/>
      <c r="U87" s="21"/>
      <c r="V87" s="15"/>
      <c r="W87" s="10"/>
      <c r="X87" s="19"/>
      <c r="Y87" s="19"/>
      <c r="Z87" s="15"/>
      <c r="AA87" s="10"/>
      <c r="AB87" s="10"/>
      <c r="AC87" s="19"/>
      <c r="AD87" s="19"/>
      <c r="AE87" s="15"/>
      <c r="AF87" s="10"/>
      <c r="AG87" s="21" t="s">
        <v>35</v>
      </c>
      <c r="AH87" s="17"/>
    </row>
    <row r="88" spans="1:34" ht="55.5" customHeight="1">
      <c r="A88" s="15"/>
      <c r="B88" s="23">
        <v>43</v>
      </c>
      <c r="C88" s="27" t="s">
        <v>160</v>
      </c>
      <c r="D88" s="28"/>
      <c r="E88" s="23" t="s">
        <v>24</v>
      </c>
      <c r="F88" s="23" t="s">
        <v>24</v>
      </c>
      <c r="G88" s="23" t="s">
        <v>24</v>
      </c>
      <c r="H88" s="23" t="s">
        <v>24</v>
      </c>
      <c r="I88" s="23" t="s">
        <v>24</v>
      </c>
      <c r="J88" s="23" t="s">
        <v>24</v>
      </c>
      <c r="K88" s="23" t="s">
        <v>24</v>
      </c>
      <c r="L88" s="23" t="s">
        <v>24</v>
      </c>
      <c r="M88" s="23" t="s">
        <v>24</v>
      </c>
      <c r="N88" s="23" t="s">
        <v>25</v>
      </c>
      <c r="O88" s="23" t="s">
        <v>24</v>
      </c>
      <c r="P88" s="23" t="s">
        <v>24</v>
      </c>
      <c r="Q88" s="23" t="s">
        <v>24</v>
      </c>
      <c r="R88" s="23" t="s">
        <v>24</v>
      </c>
      <c r="S88" s="23" t="s">
        <v>24</v>
      </c>
      <c r="T88" s="23" t="s">
        <v>24</v>
      </c>
      <c r="U88" s="21" t="s">
        <v>26</v>
      </c>
      <c r="V88" s="15">
        <v>42</v>
      </c>
      <c r="W88" s="10">
        <f>167*165+67*56</f>
        <v>31307</v>
      </c>
      <c r="X88" s="22" t="s">
        <v>27</v>
      </c>
      <c r="Y88" s="10"/>
      <c r="Z88" s="15"/>
      <c r="AA88" s="10"/>
      <c r="AB88" s="10"/>
      <c r="AC88" s="21"/>
      <c r="AD88" s="21"/>
      <c r="AE88" s="15">
        <v>33</v>
      </c>
      <c r="AF88" s="10">
        <f>150*60+160*57</f>
        <v>18120</v>
      </c>
      <c r="AG88" s="10"/>
      <c r="AH88" s="10"/>
    </row>
    <row r="89" spans="1:34" ht="15.75" customHeight="1">
      <c r="A89" s="15">
        <v>41</v>
      </c>
      <c r="B89" s="102" t="s">
        <v>161</v>
      </c>
      <c r="C89" s="103"/>
      <c r="D89" s="16" t="s">
        <v>162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1"/>
      <c r="P89" s="21"/>
      <c r="Q89" s="21"/>
      <c r="R89" s="21"/>
      <c r="S89" s="21"/>
      <c r="T89" s="21"/>
      <c r="U89" s="21"/>
      <c r="V89" s="15"/>
      <c r="W89" s="10"/>
      <c r="X89" s="19"/>
      <c r="Y89" s="19"/>
      <c r="Z89" s="15"/>
      <c r="AA89" s="10"/>
      <c r="AB89" s="10"/>
      <c r="AC89" s="19"/>
      <c r="AD89" s="19"/>
      <c r="AE89" s="15"/>
      <c r="AF89" s="10"/>
      <c r="AG89" s="21" t="s">
        <v>35</v>
      </c>
      <c r="AH89" s="17"/>
    </row>
    <row r="90" spans="1:34" ht="27.75" customHeight="1">
      <c r="A90" s="15"/>
      <c r="B90" s="31">
        <v>44</v>
      </c>
      <c r="C90" s="25" t="s">
        <v>163</v>
      </c>
      <c r="D90" s="25"/>
      <c r="E90" s="23" t="s">
        <v>24</v>
      </c>
      <c r="F90" s="23" t="s">
        <v>24</v>
      </c>
      <c r="G90" s="23" t="s">
        <v>24</v>
      </c>
      <c r="H90" s="23" t="s">
        <v>24</v>
      </c>
      <c r="I90" s="23" t="s">
        <v>24</v>
      </c>
      <c r="J90" s="23" t="s">
        <v>24</v>
      </c>
      <c r="K90" s="23" t="s">
        <v>24</v>
      </c>
      <c r="L90" s="23" t="s">
        <v>24</v>
      </c>
      <c r="M90" s="23" t="s">
        <v>24</v>
      </c>
      <c r="N90" s="23" t="s">
        <v>25</v>
      </c>
      <c r="O90" s="23" t="s">
        <v>24</v>
      </c>
      <c r="P90" s="23" t="s">
        <v>24</v>
      </c>
      <c r="Q90" s="23" t="s">
        <v>24</v>
      </c>
      <c r="R90" s="23" t="s">
        <v>24</v>
      </c>
      <c r="S90" s="23" t="s">
        <v>24</v>
      </c>
      <c r="T90" s="23" t="s">
        <v>24</v>
      </c>
      <c r="U90" s="21" t="s">
        <v>26</v>
      </c>
      <c r="V90" s="15">
        <v>43</v>
      </c>
      <c r="W90" s="10">
        <f>440*100</f>
        <v>44000</v>
      </c>
      <c r="X90" s="22" t="s">
        <v>27</v>
      </c>
      <c r="Y90" s="19"/>
      <c r="Z90" s="15"/>
      <c r="AA90" s="10"/>
      <c r="AB90" s="10"/>
      <c r="AC90" s="19"/>
      <c r="AD90" s="19"/>
      <c r="AE90" s="15">
        <v>34</v>
      </c>
      <c r="AF90" s="10">
        <f>144*152</f>
        <v>21888</v>
      </c>
      <c r="AG90" s="21"/>
      <c r="AH90" s="17"/>
    </row>
    <row r="91" spans="1:34" ht="15.75" customHeight="1">
      <c r="A91" s="15">
        <v>42</v>
      </c>
      <c r="B91" s="106" t="s">
        <v>164</v>
      </c>
      <c r="C91" s="107"/>
      <c r="D91" s="16" t="s">
        <v>165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10"/>
      <c r="P91" s="10"/>
      <c r="Q91" s="10"/>
      <c r="R91" s="10"/>
      <c r="S91" s="10"/>
      <c r="T91" s="10"/>
      <c r="U91" s="10"/>
      <c r="V91" s="15"/>
      <c r="W91" s="10"/>
      <c r="X91" s="10"/>
      <c r="Y91" s="10"/>
      <c r="Z91" s="15"/>
      <c r="AA91" s="10"/>
      <c r="AB91" s="10"/>
      <c r="AC91" s="10"/>
      <c r="AD91" s="10"/>
      <c r="AE91" s="15"/>
      <c r="AF91" s="10"/>
      <c r="AG91" s="21" t="s">
        <v>35</v>
      </c>
      <c r="AH91" s="13"/>
    </row>
    <row r="92" spans="1:34" ht="42" customHeight="1">
      <c r="A92" s="15"/>
      <c r="B92" s="31">
        <v>45</v>
      </c>
      <c r="C92" s="25" t="s">
        <v>166</v>
      </c>
      <c r="D92" s="25"/>
      <c r="E92" s="23" t="s">
        <v>24</v>
      </c>
      <c r="F92" s="23" t="s">
        <v>24</v>
      </c>
      <c r="G92" s="23" t="s">
        <v>24</v>
      </c>
      <c r="H92" s="23" t="s">
        <v>24</v>
      </c>
      <c r="I92" s="23" t="s">
        <v>24</v>
      </c>
      <c r="J92" s="23" t="s">
        <v>24</v>
      </c>
      <c r="K92" s="23" t="s">
        <v>24</v>
      </c>
      <c r="L92" s="23" t="s">
        <v>24</v>
      </c>
      <c r="M92" s="23" t="s">
        <v>24</v>
      </c>
      <c r="N92" s="23" t="s">
        <v>25</v>
      </c>
      <c r="O92" s="23" t="s">
        <v>24</v>
      </c>
      <c r="P92" s="23" t="s">
        <v>24</v>
      </c>
      <c r="Q92" s="23" t="s">
        <v>24</v>
      </c>
      <c r="R92" s="23" t="s">
        <v>24</v>
      </c>
      <c r="S92" s="23" t="s">
        <v>24</v>
      </c>
      <c r="T92" s="23" t="s">
        <v>24</v>
      </c>
      <c r="U92" s="21" t="s">
        <v>26</v>
      </c>
      <c r="V92" s="15">
        <v>44</v>
      </c>
      <c r="W92" s="10">
        <f>200*100</f>
        <v>20000</v>
      </c>
      <c r="X92" s="22" t="s">
        <v>27</v>
      </c>
      <c r="Y92" s="21"/>
      <c r="Z92" s="15"/>
      <c r="AA92" s="10"/>
      <c r="AB92" s="10"/>
      <c r="AC92" s="17"/>
      <c r="AD92" s="17"/>
      <c r="AE92" s="15">
        <v>35</v>
      </c>
      <c r="AF92" s="10">
        <f>60*200</f>
        <v>12000</v>
      </c>
      <c r="AG92" s="21"/>
      <c r="AH92" s="13"/>
    </row>
    <row r="93" spans="1:34" s="32" customFormat="1" ht="15.75" customHeight="1">
      <c r="A93" s="15">
        <v>43</v>
      </c>
      <c r="B93" s="98" t="s">
        <v>167</v>
      </c>
      <c r="C93" s="99"/>
      <c r="D93" s="16" t="s">
        <v>168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14"/>
      <c r="P93" s="14"/>
      <c r="Q93" s="14"/>
      <c r="R93" s="14"/>
      <c r="S93" s="14"/>
      <c r="T93" s="14"/>
      <c r="U93" s="14"/>
      <c r="V93" s="15"/>
      <c r="W93" s="10"/>
      <c r="X93" s="33"/>
      <c r="Y93" s="33"/>
      <c r="Z93" s="15"/>
      <c r="AA93" s="10"/>
      <c r="AB93" s="10"/>
      <c r="AC93" s="33"/>
      <c r="AD93" s="33"/>
      <c r="AE93" s="15"/>
      <c r="AF93" s="10"/>
      <c r="AG93" s="21" t="s">
        <v>90</v>
      </c>
      <c r="AH93" s="34"/>
    </row>
    <row r="94" spans="1:34" ht="42" customHeight="1">
      <c r="A94" s="15"/>
      <c r="B94" s="31">
        <v>46</v>
      </c>
      <c r="C94" s="25" t="s">
        <v>169</v>
      </c>
      <c r="D94" s="25"/>
      <c r="E94" s="23" t="s">
        <v>24</v>
      </c>
      <c r="F94" s="23" t="s">
        <v>24</v>
      </c>
      <c r="G94" s="23" t="s">
        <v>24</v>
      </c>
      <c r="H94" s="23" t="s">
        <v>24</v>
      </c>
      <c r="I94" s="23" t="s">
        <v>24</v>
      </c>
      <c r="J94" s="23" t="s">
        <v>24</v>
      </c>
      <c r="K94" s="23" t="s">
        <v>24</v>
      </c>
      <c r="L94" s="23" t="s">
        <v>24</v>
      </c>
      <c r="M94" s="23" t="s">
        <v>24</v>
      </c>
      <c r="N94" s="23" t="s">
        <v>25</v>
      </c>
      <c r="O94" s="23" t="s">
        <v>24</v>
      </c>
      <c r="P94" s="23" t="s">
        <v>24</v>
      </c>
      <c r="Q94" s="23" t="s">
        <v>24</v>
      </c>
      <c r="R94" s="23" t="s">
        <v>24</v>
      </c>
      <c r="S94" s="23" t="s">
        <v>24</v>
      </c>
      <c r="T94" s="23" t="s">
        <v>24</v>
      </c>
      <c r="U94" s="21" t="s">
        <v>26</v>
      </c>
      <c r="V94" s="15">
        <v>45</v>
      </c>
      <c r="W94" s="10">
        <f>420*80</f>
        <v>33600</v>
      </c>
      <c r="X94" s="10" t="s">
        <v>47</v>
      </c>
      <c r="Y94" s="10" t="s">
        <v>22</v>
      </c>
      <c r="Z94" s="15"/>
      <c r="AA94" s="10"/>
      <c r="AB94" s="10"/>
      <c r="AC94" s="19"/>
      <c r="AD94" s="19"/>
      <c r="AE94" s="15">
        <v>36</v>
      </c>
      <c r="AF94" s="10">
        <f>195*27+250*27</f>
        <v>12015</v>
      </c>
      <c r="AG94" s="21"/>
      <c r="AH94" s="17"/>
    </row>
    <row r="95" spans="1:34" ht="15.75" customHeight="1">
      <c r="A95" s="15">
        <v>44</v>
      </c>
      <c r="B95" s="102" t="s">
        <v>170</v>
      </c>
      <c r="C95" s="103"/>
      <c r="D95" s="16" t="s">
        <v>171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1"/>
      <c r="P95" s="21"/>
      <c r="Q95" s="21"/>
      <c r="R95" s="21"/>
      <c r="S95" s="21"/>
      <c r="T95" s="21"/>
      <c r="U95" s="21"/>
      <c r="V95" s="15"/>
      <c r="W95" s="10"/>
      <c r="X95" s="19"/>
      <c r="Y95" s="19"/>
      <c r="Z95" s="15"/>
      <c r="AA95" s="10"/>
      <c r="AB95" s="10"/>
      <c r="AC95" s="19"/>
      <c r="AD95" s="19"/>
      <c r="AE95" s="15"/>
      <c r="AF95" s="10"/>
      <c r="AG95" s="21" t="s">
        <v>90</v>
      </c>
      <c r="AH95" s="17"/>
    </row>
    <row r="96" spans="1:34" ht="42" customHeight="1">
      <c r="A96" s="15"/>
      <c r="B96" s="31">
        <v>47</v>
      </c>
      <c r="C96" s="28" t="s">
        <v>172</v>
      </c>
      <c r="D96" s="28"/>
      <c r="E96" s="23" t="s">
        <v>24</v>
      </c>
      <c r="F96" s="23" t="s">
        <v>24</v>
      </c>
      <c r="G96" s="23" t="s">
        <v>24</v>
      </c>
      <c r="H96" s="23" t="s">
        <v>24</v>
      </c>
      <c r="I96" s="23" t="s">
        <v>24</v>
      </c>
      <c r="J96" s="23" t="s">
        <v>24</v>
      </c>
      <c r="K96" s="23" t="s">
        <v>24</v>
      </c>
      <c r="L96" s="23" t="s">
        <v>24</v>
      </c>
      <c r="M96" s="23" t="s">
        <v>24</v>
      </c>
      <c r="N96" s="23" t="s">
        <v>25</v>
      </c>
      <c r="O96" s="23" t="s">
        <v>24</v>
      </c>
      <c r="P96" s="23" t="s">
        <v>24</v>
      </c>
      <c r="Q96" s="23" t="s">
        <v>24</v>
      </c>
      <c r="R96" s="23" t="s">
        <v>24</v>
      </c>
      <c r="S96" s="23" t="s">
        <v>24</v>
      </c>
      <c r="T96" s="23" t="s">
        <v>24</v>
      </c>
      <c r="U96" s="21" t="s">
        <v>26</v>
      </c>
      <c r="V96" s="15">
        <v>46</v>
      </c>
      <c r="W96" s="10">
        <f>300*340</f>
        <v>102000</v>
      </c>
      <c r="X96" s="22" t="s">
        <v>27</v>
      </c>
      <c r="Y96" s="22"/>
      <c r="Z96" s="15">
        <v>17</v>
      </c>
      <c r="AA96" s="10">
        <v>36</v>
      </c>
      <c r="AB96" s="10" t="s">
        <v>31</v>
      </c>
      <c r="AC96" s="19" t="s">
        <v>32</v>
      </c>
      <c r="AD96" s="22"/>
      <c r="AE96" s="15">
        <v>37</v>
      </c>
      <c r="AF96" s="10">
        <f>80*100+40*60</f>
        <v>10400</v>
      </c>
      <c r="AG96" s="21"/>
      <c r="AH96" s="17"/>
    </row>
    <row r="97" spans="1:34" ht="15.75" customHeight="1">
      <c r="A97" s="15">
        <v>45</v>
      </c>
      <c r="B97" s="102" t="s">
        <v>173</v>
      </c>
      <c r="C97" s="103"/>
      <c r="D97" s="16" t="s">
        <v>174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1"/>
      <c r="P97" s="21"/>
      <c r="Q97" s="21"/>
      <c r="R97" s="21"/>
      <c r="S97" s="21"/>
      <c r="T97" s="21"/>
      <c r="U97" s="21"/>
      <c r="V97" s="15"/>
      <c r="W97" s="10"/>
      <c r="X97" s="19"/>
      <c r="Y97" s="19"/>
      <c r="Z97" s="15"/>
      <c r="AA97" s="10"/>
      <c r="AB97" s="10"/>
      <c r="AC97" s="19"/>
      <c r="AD97" s="19"/>
      <c r="AE97" s="15"/>
      <c r="AF97" s="10"/>
      <c r="AG97" s="21" t="s">
        <v>35</v>
      </c>
      <c r="AH97" s="17"/>
    </row>
    <row r="98" spans="1:34" ht="55.5" customHeight="1">
      <c r="A98" s="15"/>
      <c r="B98" s="23">
        <v>48</v>
      </c>
      <c r="C98" s="27" t="s">
        <v>175</v>
      </c>
      <c r="D98" s="28"/>
      <c r="E98" s="23" t="s">
        <v>24</v>
      </c>
      <c r="F98" s="23" t="s">
        <v>24</v>
      </c>
      <c r="G98" s="23" t="s">
        <v>24</v>
      </c>
      <c r="H98" s="23" t="s">
        <v>24</v>
      </c>
      <c r="I98" s="23" t="s">
        <v>24</v>
      </c>
      <c r="J98" s="23" t="s">
        <v>24</v>
      </c>
      <c r="K98" s="23" t="s">
        <v>24</v>
      </c>
      <c r="L98" s="23" t="s">
        <v>24</v>
      </c>
      <c r="M98" s="23" t="s">
        <v>24</v>
      </c>
      <c r="N98" s="23" t="s">
        <v>25</v>
      </c>
      <c r="O98" s="23" t="s">
        <v>24</v>
      </c>
      <c r="P98" s="23" t="s">
        <v>24</v>
      </c>
      <c r="Q98" s="23" t="s">
        <v>24</v>
      </c>
      <c r="R98" s="23" t="s">
        <v>24</v>
      </c>
      <c r="S98" s="23" t="s">
        <v>24</v>
      </c>
      <c r="T98" s="23" t="s">
        <v>24</v>
      </c>
      <c r="U98" s="21" t="s">
        <v>26</v>
      </c>
      <c r="V98" s="15">
        <v>47</v>
      </c>
      <c r="W98" s="10">
        <v>12000</v>
      </c>
      <c r="X98" s="22" t="s">
        <v>27</v>
      </c>
      <c r="Y98" s="19"/>
      <c r="Z98" s="15">
        <v>18</v>
      </c>
      <c r="AA98" s="10">
        <v>20</v>
      </c>
      <c r="AB98" s="10" t="s">
        <v>31</v>
      </c>
      <c r="AC98" s="19" t="s">
        <v>32</v>
      </c>
      <c r="AD98" s="19"/>
      <c r="AE98" s="15">
        <v>38</v>
      </c>
      <c r="AF98" s="10">
        <f>200*100</f>
        <v>20000</v>
      </c>
      <c r="AG98" s="21"/>
      <c r="AH98" s="17"/>
    </row>
    <row r="99" spans="1:34" ht="15.75" customHeight="1">
      <c r="A99" s="15">
        <v>46</v>
      </c>
      <c r="B99" s="104" t="s">
        <v>176</v>
      </c>
      <c r="C99" s="105"/>
      <c r="D99" s="16" t="s">
        <v>177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14"/>
      <c r="P99" s="14"/>
      <c r="Q99" s="14"/>
      <c r="R99" s="14"/>
      <c r="S99" s="14"/>
      <c r="T99" s="14"/>
      <c r="U99" s="14"/>
      <c r="V99" s="15"/>
      <c r="W99" s="10"/>
      <c r="X99" s="10"/>
      <c r="Y99" s="10"/>
      <c r="Z99" s="15"/>
      <c r="AA99" s="10"/>
      <c r="AB99" s="10"/>
      <c r="AC99" s="21"/>
      <c r="AD99" s="21"/>
      <c r="AE99" s="15"/>
      <c r="AF99" s="10"/>
      <c r="AG99" s="21" t="s">
        <v>35</v>
      </c>
      <c r="AH99" s="17"/>
    </row>
    <row r="100" spans="1:34" ht="27.75" customHeight="1">
      <c r="A100" s="15"/>
      <c r="B100" s="23">
        <v>49</v>
      </c>
      <c r="C100" s="24" t="s">
        <v>178</v>
      </c>
      <c r="D100" s="25"/>
      <c r="E100" s="23" t="s">
        <v>24</v>
      </c>
      <c r="F100" s="23" t="s">
        <v>24</v>
      </c>
      <c r="G100" s="23" t="s">
        <v>24</v>
      </c>
      <c r="H100" s="23" t="s">
        <v>24</v>
      </c>
      <c r="I100" s="23" t="s">
        <v>24</v>
      </c>
      <c r="J100" s="23" t="s">
        <v>24</v>
      </c>
      <c r="K100" s="23" t="s">
        <v>24</v>
      </c>
      <c r="L100" s="23" t="s">
        <v>24</v>
      </c>
      <c r="M100" s="23" t="s">
        <v>24</v>
      </c>
      <c r="N100" s="23" t="s">
        <v>25</v>
      </c>
      <c r="O100" s="23" t="s">
        <v>24</v>
      </c>
      <c r="P100" s="23" t="s">
        <v>24</v>
      </c>
      <c r="Q100" s="23" t="s">
        <v>24</v>
      </c>
      <c r="R100" s="23" t="s">
        <v>24</v>
      </c>
      <c r="S100" s="23" t="s">
        <v>24</v>
      </c>
      <c r="T100" s="23" t="s">
        <v>24</v>
      </c>
      <c r="U100" s="21" t="s">
        <v>26</v>
      </c>
      <c r="V100" s="15">
        <v>48</v>
      </c>
      <c r="W100" s="10">
        <f>150*50+150*50</f>
        <v>15000</v>
      </c>
      <c r="X100" s="10" t="s">
        <v>47</v>
      </c>
      <c r="Y100" s="10" t="s">
        <v>22</v>
      </c>
      <c r="Z100" s="15">
        <v>19</v>
      </c>
      <c r="AA100" s="10">
        <v>60</v>
      </c>
      <c r="AB100" s="10" t="s">
        <v>130</v>
      </c>
      <c r="AC100" s="21" t="s">
        <v>131</v>
      </c>
      <c r="AD100" s="21"/>
      <c r="AE100" s="15"/>
      <c r="AF100" s="10"/>
      <c r="AG100" s="17"/>
      <c r="AH100" s="21"/>
    </row>
    <row r="101" spans="1:34" ht="15.75" customHeight="1">
      <c r="A101" s="15">
        <v>47</v>
      </c>
      <c r="B101" s="81" t="s">
        <v>179</v>
      </c>
      <c r="C101" s="82"/>
      <c r="D101" s="16" t="s">
        <v>180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1"/>
      <c r="P101" s="21"/>
      <c r="Q101" s="21"/>
      <c r="R101" s="21"/>
      <c r="S101" s="21"/>
      <c r="T101" s="21"/>
      <c r="U101" s="21"/>
      <c r="V101" s="15"/>
      <c r="W101" s="10"/>
      <c r="X101" s="19"/>
      <c r="Y101" s="19"/>
      <c r="Z101" s="15"/>
      <c r="AA101" s="10"/>
      <c r="AB101" s="10"/>
      <c r="AC101" s="19"/>
      <c r="AD101" s="19"/>
      <c r="AE101" s="15"/>
      <c r="AF101" s="10"/>
      <c r="AG101" s="21" t="s">
        <v>90</v>
      </c>
      <c r="AH101" s="17"/>
    </row>
    <row r="102" spans="1:34" ht="27.75" customHeight="1">
      <c r="A102" s="15"/>
      <c r="B102" s="23">
        <v>50</v>
      </c>
      <c r="C102" s="24" t="s">
        <v>181</v>
      </c>
      <c r="D102" s="25"/>
      <c r="E102" s="23" t="s">
        <v>24</v>
      </c>
      <c r="F102" s="23" t="s">
        <v>24</v>
      </c>
      <c r="G102" s="23" t="s">
        <v>24</v>
      </c>
      <c r="H102" s="23" t="s">
        <v>24</v>
      </c>
      <c r="I102" s="23" t="s">
        <v>24</v>
      </c>
      <c r="J102" s="23" t="s">
        <v>24</v>
      </c>
      <c r="K102" s="23" t="s">
        <v>24</v>
      </c>
      <c r="L102" s="23" t="s">
        <v>24</v>
      </c>
      <c r="M102" s="23" t="s">
        <v>24</v>
      </c>
      <c r="N102" s="23" t="s">
        <v>25</v>
      </c>
      <c r="O102" s="23" t="s">
        <v>24</v>
      </c>
      <c r="P102" s="23" t="s">
        <v>24</v>
      </c>
      <c r="Q102" s="23" t="s">
        <v>24</v>
      </c>
      <c r="R102" s="23" t="s">
        <v>24</v>
      </c>
      <c r="S102" s="23" t="s">
        <v>24</v>
      </c>
      <c r="T102" s="23" t="s">
        <v>24</v>
      </c>
      <c r="U102" s="21" t="s">
        <v>26</v>
      </c>
      <c r="V102" s="15">
        <v>49</v>
      </c>
      <c r="W102" s="10">
        <f>6325+6325+6325</f>
        <v>18975</v>
      </c>
      <c r="X102" s="22" t="s">
        <v>27</v>
      </c>
      <c r="Y102" s="22"/>
      <c r="Z102" s="15">
        <v>20</v>
      </c>
      <c r="AA102" s="10">
        <f>30+30</f>
        <v>60</v>
      </c>
      <c r="AB102" s="10" t="s">
        <v>31</v>
      </c>
      <c r="AC102" s="19" t="s">
        <v>32</v>
      </c>
      <c r="AD102" s="22"/>
      <c r="AE102" s="15"/>
      <c r="AF102" s="10"/>
      <c r="AG102" s="21"/>
      <c r="AH102" s="17"/>
    </row>
    <row r="103" spans="1:34" ht="15.75" customHeight="1">
      <c r="A103" s="15">
        <v>48</v>
      </c>
      <c r="B103" s="81" t="s">
        <v>182</v>
      </c>
      <c r="C103" s="82"/>
      <c r="D103" s="16" t="s">
        <v>183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1"/>
      <c r="P103" s="21"/>
      <c r="Q103" s="21"/>
      <c r="R103" s="21"/>
      <c r="S103" s="21"/>
      <c r="T103" s="21"/>
      <c r="U103" s="21"/>
      <c r="V103" s="15"/>
      <c r="W103" s="10"/>
      <c r="X103" s="19"/>
      <c r="Y103" s="19"/>
      <c r="Z103" s="15"/>
      <c r="AA103" s="10"/>
      <c r="AB103" s="10"/>
      <c r="AC103" s="19"/>
      <c r="AD103" s="19"/>
      <c r="AE103" s="15"/>
      <c r="AF103" s="10"/>
      <c r="AG103" s="21" t="s">
        <v>90</v>
      </c>
      <c r="AH103" s="17"/>
    </row>
    <row r="104" spans="1:34" ht="42" customHeight="1">
      <c r="A104" s="15"/>
      <c r="B104" s="23">
        <v>51</v>
      </c>
      <c r="C104" s="27" t="s">
        <v>184</v>
      </c>
      <c r="D104" s="28"/>
      <c r="E104" s="23" t="s">
        <v>24</v>
      </c>
      <c r="F104" s="23" t="s">
        <v>24</v>
      </c>
      <c r="G104" s="23" t="s">
        <v>24</v>
      </c>
      <c r="H104" s="23" t="s">
        <v>24</v>
      </c>
      <c r="I104" s="23" t="s">
        <v>24</v>
      </c>
      <c r="J104" s="23" t="s">
        <v>24</v>
      </c>
      <c r="K104" s="23" t="s">
        <v>24</v>
      </c>
      <c r="L104" s="23" t="s">
        <v>24</v>
      </c>
      <c r="M104" s="23" t="s">
        <v>24</v>
      </c>
      <c r="N104" s="23" t="s">
        <v>25</v>
      </c>
      <c r="O104" s="23" t="s">
        <v>24</v>
      </c>
      <c r="P104" s="23" t="s">
        <v>24</v>
      </c>
      <c r="Q104" s="23" t="s">
        <v>24</v>
      </c>
      <c r="R104" s="23" t="s">
        <v>24</v>
      </c>
      <c r="S104" s="23" t="s">
        <v>24</v>
      </c>
      <c r="T104" s="23" t="s">
        <v>24</v>
      </c>
      <c r="U104" s="21" t="s">
        <v>26</v>
      </c>
      <c r="V104" s="15">
        <v>50</v>
      </c>
      <c r="W104" s="10">
        <f>470*170+360*85</f>
        <v>110500</v>
      </c>
      <c r="X104" s="22" t="s">
        <v>27</v>
      </c>
      <c r="Y104" s="22"/>
      <c r="Z104" s="15"/>
      <c r="AA104" s="10"/>
      <c r="AB104" s="10"/>
      <c r="AC104" s="22"/>
      <c r="AD104" s="22"/>
      <c r="AE104" s="15">
        <v>39</v>
      </c>
      <c r="AF104" s="10">
        <f>(325*154)-(60*3)</f>
        <v>49870</v>
      </c>
      <c r="AG104" s="21"/>
      <c r="AH104" s="17"/>
    </row>
    <row r="105" spans="1:34" ht="42" customHeight="1">
      <c r="A105" s="15"/>
      <c r="B105" s="23">
        <v>52</v>
      </c>
      <c r="C105" s="24" t="s">
        <v>185</v>
      </c>
      <c r="D105" s="25"/>
      <c r="E105" s="23" t="s">
        <v>24</v>
      </c>
      <c r="F105" s="23" t="s">
        <v>24</v>
      </c>
      <c r="G105" s="23" t="s">
        <v>24</v>
      </c>
      <c r="H105" s="23" t="s">
        <v>24</v>
      </c>
      <c r="I105" s="23" t="s">
        <v>24</v>
      </c>
      <c r="J105" s="23" t="s">
        <v>24</v>
      </c>
      <c r="K105" s="23" t="s">
        <v>24</v>
      </c>
      <c r="L105" s="23" t="s">
        <v>24</v>
      </c>
      <c r="M105" s="23" t="s">
        <v>24</v>
      </c>
      <c r="N105" s="23" t="s">
        <v>25</v>
      </c>
      <c r="O105" s="23" t="s">
        <v>24</v>
      </c>
      <c r="P105" s="23" t="s">
        <v>24</v>
      </c>
      <c r="Q105" s="23" t="s">
        <v>24</v>
      </c>
      <c r="R105" s="23" t="s">
        <v>24</v>
      </c>
      <c r="S105" s="23" t="s">
        <v>24</v>
      </c>
      <c r="T105" s="23" t="s">
        <v>24</v>
      </c>
      <c r="U105" s="21" t="s">
        <v>26</v>
      </c>
      <c r="V105" s="15">
        <v>51</v>
      </c>
      <c r="W105" s="10">
        <f>320*180+350*160+250*150</f>
        <v>151100</v>
      </c>
      <c r="X105" s="22" t="s">
        <v>27</v>
      </c>
      <c r="Y105" s="22"/>
      <c r="Z105" s="15"/>
      <c r="AA105" s="10"/>
      <c r="AB105" s="10"/>
      <c r="AC105" s="22"/>
      <c r="AD105" s="22"/>
      <c r="AE105" s="15">
        <v>40</v>
      </c>
      <c r="AF105" s="10">
        <f>(168*58)/2+350*70+(125*90)/2+100*75</f>
        <v>42497</v>
      </c>
      <c r="AG105" s="21"/>
      <c r="AH105" s="17"/>
    </row>
    <row r="106" spans="1:34" ht="42" customHeight="1">
      <c r="A106" s="15"/>
      <c r="B106" s="23">
        <v>53</v>
      </c>
      <c r="C106" s="27" t="s">
        <v>186</v>
      </c>
      <c r="D106" s="28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1"/>
      <c r="P106" s="21"/>
      <c r="Q106" s="21"/>
      <c r="R106" s="21"/>
      <c r="S106" s="21"/>
      <c r="T106" s="21"/>
      <c r="U106" s="21"/>
      <c r="V106" s="15"/>
      <c r="W106" s="10"/>
      <c r="X106" s="22"/>
      <c r="Y106" s="22"/>
      <c r="Z106" s="15">
        <v>21</v>
      </c>
      <c r="AA106" s="10">
        <v>32</v>
      </c>
      <c r="AB106" s="10" t="s">
        <v>31</v>
      </c>
      <c r="AC106" s="19" t="s">
        <v>32</v>
      </c>
      <c r="AD106" s="22"/>
      <c r="AE106" s="15"/>
      <c r="AF106" s="10"/>
      <c r="AG106" s="21"/>
      <c r="AH106" s="17"/>
    </row>
    <row r="107" spans="1:34" ht="15.75" customHeight="1">
      <c r="A107" s="15">
        <v>49</v>
      </c>
      <c r="B107" s="81" t="s">
        <v>187</v>
      </c>
      <c r="C107" s="82"/>
      <c r="D107" s="16" t="s">
        <v>188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1"/>
      <c r="P107" s="21"/>
      <c r="Q107" s="21"/>
      <c r="R107" s="21"/>
      <c r="S107" s="21"/>
      <c r="T107" s="21"/>
      <c r="U107" s="21"/>
      <c r="V107" s="15"/>
      <c r="W107" s="10"/>
      <c r="X107" s="19"/>
      <c r="Y107" s="19"/>
      <c r="Z107" s="15"/>
      <c r="AA107" s="10"/>
      <c r="AB107" s="10"/>
      <c r="AC107" s="19"/>
      <c r="AD107" s="19"/>
      <c r="AE107" s="15"/>
      <c r="AF107" s="10"/>
      <c r="AG107" s="21" t="s">
        <v>90</v>
      </c>
      <c r="AH107" s="17"/>
    </row>
    <row r="108" spans="1:34" ht="42" customHeight="1">
      <c r="A108" s="15"/>
      <c r="B108" s="23">
        <v>54</v>
      </c>
      <c r="C108" s="27" t="s">
        <v>189</v>
      </c>
      <c r="D108" s="28"/>
      <c r="E108" s="23" t="s">
        <v>24</v>
      </c>
      <c r="F108" s="23" t="s">
        <v>24</v>
      </c>
      <c r="G108" s="23" t="s">
        <v>24</v>
      </c>
      <c r="H108" s="23" t="s">
        <v>24</v>
      </c>
      <c r="I108" s="23" t="s">
        <v>24</v>
      </c>
      <c r="J108" s="23" t="s">
        <v>24</v>
      </c>
      <c r="K108" s="23" t="s">
        <v>24</v>
      </c>
      <c r="L108" s="23" t="s">
        <v>24</v>
      </c>
      <c r="M108" s="23" t="s">
        <v>24</v>
      </c>
      <c r="N108" s="23" t="s">
        <v>25</v>
      </c>
      <c r="O108" s="23" t="s">
        <v>24</v>
      </c>
      <c r="P108" s="23" t="s">
        <v>24</v>
      </c>
      <c r="Q108" s="23" t="s">
        <v>24</v>
      </c>
      <c r="R108" s="23" t="s">
        <v>24</v>
      </c>
      <c r="S108" s="23" t="s">
        <v>24</v>
      </c>
      <c r="T108" s="23" t="s">
        <v>24</v>
      </c>
      <c r="U108" s="21" t="s">
        <v>26</v>
      </c>
      <c r="V108" s="15">
        <v>52</v>
      </c>
      <c r="W108" s="10">
        <f>100*70+70*40+100*40+120*100</f>
        <v>25800</v>
      </c>
      <c r="X108" s="22" t="s">
        <v>27</v>
      </c>
      <c r="Y108" s="22"/>
      <c r="Z108" s="15"/>
      <c r="AA108" s="10"/>
      <c r="AB108" s="10"/>
      <c r="AC108" s="22"/>
      <c r="AD108" s="22"/>
      <c r="AE108" s="15">
        <v>41</v>
      </c>
      <c r="AF108" s="10">
        <v>13500</v>
      </c>
      <c r="AG108" s="21"/>
      <c r="AH108" s="17"/>
    </row>
    <row r="109" spans="1:34" ht="15.75" customHeight="1">
      <c r="A109" s="15">
        <v>50</v>
      </c>
      <c r="B109" s="81" t="s">
        <v>190</v>
      </c>
      <c r="C109" s="82"/>
      <c r="D109" s="16" t="s">
        <v>191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1"/>
      <c r="P109" s="21"/>
      <c r="Q109" s="21"/>
      <c r="R109" s="21"/>
      <c r="S109" s="21"/>
      <c r="T109" s="21"/>
      <c r="U109" s="21"/>
      <c r="V109" s="15"/>
      <c r="W109" s="10"/>
      <c r="X109" s="19"/>
      <c r="Y109" s="19"/>
      <c r="Z109" s="15"/>
      <c r="AA109" s="10"/>
      <c r="AB109" s="10"/>
      <c r="AC109" s="19"/>
      <c r="AD109" s="19"/>
      <c r="AE109" s="15"/>
      <c r="AF109" s="10"/>
      <c r="AG109" s="21" t="s">
        <v>90</v>
      </c>
      <c r="AH109" s="17"/>
    </row>
    <row r="110" spans="1:34" ht="42" customHeight="1">
      <c r="A110" s="15"/>
      <c r="B110" s="23">
        <v>55</v>
      </c>
      <c r="C110" s="27" t="s">
        <v>189</v>
      </c>
      <c r="D110" s="28"/>
      <c r="E110" s="23" t="s">
        <v>24</v>
      </c>
      <c r="F110" s="23" t="s">
        <v>24</v>
      </c>
      <c r="G110" s="23" t="s">
        <v>24</v>
      </c>
      <c r="H110" s="23" t="s">
        <v>24</v>
      </c>
      <c r="I110" s="23" t="s">
        <v>24</v>
      </c>
      <c r="J110" s="23" t="s">
        <v>24</v>
      </c>
      <c r="K110" s="23" t="s">
        <v>24</v>
      </c>
      <c r="L110" s="23" t="s">
        <v>24</v>
      </c>
      <c r="M110" s="23" t="s">
        <v>24</v>
      </c>
      <c r="N110" s="23" t="s">
        <v>25</v>
      </c>
      <c r="O110" s="23" t="s">
        <v>24</v>
      </c>
      <c r="P110" s="23" t="s">
        <v>24</v>
      </c>
      <c r="Q110" s="23" t="s">
        <v>24</v>
      </c>
      <c r="R110" s="23" t="s">
        <v>24</v>
      </c>
      <c r="S110" s="23" t="s">
        <v>24</v>
      </c>
      <c r="T110" s="23" t="s">
        <v>24</v>
      </c>
      <c r="U110" s="21" t="s">
        <v>26</v>
      </c>
      <c r="V110" s="15">
        <v>53</v>
      </c>
      <c r="W110" s="10">
        <f>100*70+70*40+100*40+120*100</f>
        <v>25800</v>
      </c>
      <c r="X110" s="22" t="s">
        <v>27</v>
      </c>
      <c r="Y110" s="22"/>
      <c r="Z110" s="15"/>
      <c r="AA110" s="10"/>
      <c r="AB110" s="10"/>
      <c r="AC110" s="22"/>
      <c r="AD110" s="22"/>
      <c r="AE110" s="15">
        <v>42</v>
      </c>
      <c r="AF110" s="10">
        <v>13500</v>
      </c>
      <c r="AG110" s="21"/>
      <c r="AH110" s="17"/>
    </row>
    <row r="111" spans="1:34" ht="15.75" customHeight="1">
      <c r="A111" s="15">
        <v>51</v>
      </c>
      <c r="B111" s="81" t="s">
        <v>192</v>
      </c>
      <c r="C111" s="82"/>
      <c r="D111" s="16" t="s">
        <v>193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1"/>
      <c r="P111" s="21"/>
      <c r="Q111" s="21"/>
      <c r="R111" s="21"/>
      <c r="S111" s="21"/>
      <c r="T111" s="21"/>
      <c r="U111" s="21"/>
      <c r="V111" s="15"/>
      <c r="W111" s="10"/>
      <c r="X111" s="19"/>
      <c r="Y111" s="19"/>
      <c r="Z111" s="15"/>
      <c r="AA111" s="10"/>
      <c r="AB111" s="10"/>
      <c r="AC111" s="19"/>
      <c r="AD111" s="19"/>
      <c r="AE111" s="15"/>
      <c r="AF111" s="10"/>
      <c r="AG111" s="21" t="s">
        <v>35</v>
      </c>
      <c r="AH111" s="17"/>
    </row>
    <row r="112" spans="1:34" ht="55.5" customHeight="1">
      <c r="A112" s="15"/>
      <c r="B112" s="23">
        <v>56</v>
      </c>
      <c r="C112" s="29" t="s">
        <v>194</v>
      </c>
      <c r="D112" s="30"/>
      <c r="E112" s="23" t="s">
        <v>24</v>
      </c>
      <c r="F112" s="23" t="s">
        <v>24</v>
      </c>
      <c r="G112" s="23" t="s">
        <v>24</v>
      </c>
      <c r="H112" s="23" t="s">
        <v>24</v>
      </c>
      <c r="I112" s="23" t="s">
        <v>24</v>
      </c>
      <c r="J112" s="23" t="s">
        <v>24</v>
      </c>
      <c r="K112" s="23" t="s">
        <v>24</v>
      </c>
      <c r="L112" s="23" t="s">
        <v>24</v>
      </c>
      <c r="M112" s="23" t="s">
        <v>24</v>
      </c>
      <c r="N112" s="23" t="s">
        <v>25</v>
      </c>
      <c r="O112" s="23" t="s">
        <v>24</v>
      </c>
      <c r="P112" s="23" t="s">
        <v>24</v>
      </c>
      <c r="Q112" s="23" t="s">
        <v>24</v>
      </c>
      <c r="R112" s="23" t="s">
        <v>24</v>
      </c>
      <c r="S112" s="23" t="s">
        <v>24</v>
      </c>
      <c r="T112" s="23" t="s">
        <v>24</v>
      </c>
      <c r="U112" s="21" t="s">
        <v>26</v>
      </c>
      <c r="V112" s="15">
        <v>54</v>
      </c>
      <c r="W112" s="10">
        <f>180*60</f>
        <v>10800</v>
      </c>
      <c r="X112" s="22" t="s">
        <v>27</v>
      </c>
      <c r="Y112" s="10"/>
      <c r="Z112" s="15"/>
      <c r="AA112" s="10"/>
      <c r="AB112" s="10"/>
      <c r="AC112" s="10"/>
      <c r="AD112" s="10"/>
      <c r="AE112" s="15"/>
      <c r="AF112" s="10"/>
      <c r="AG112" s="10"/>
      <c r="AH112" s="17" t="s">
        <v>195</v>
      </c>
    </row>
    <row r="113" spans="1:34" ht="55.5" customHeight="1">
      <c r="A113" s="15"/>
      <c r="B113" s="23">
        <v>57</v>
      </c>
      <c r="C113" s="29" t="s">
        <v>196</v>
      </c>
      <c r="D113" s="30"/>
      <c r="E113" s="23" t="s">
        <v>24</v>
      </c>
      <c r="F113" s="23" t="s">
        <v>24</v>
      </c>
      <c r="G113" s="23" t="s">
        <v>24</v>
      </c>
      <c r="H113" s="23" t="s">
        <v>24</v>
      </c>
      <c r="I113" s="23" t="s">
        <v>24</v>
      </c>
      <c r="J113" s="23" t="s">
        <v>24</v>
      </c>
      <c r="K113" s="23" t="s">
        <v>24</v>
      </c>
      <c r="L113" s="23" t="s">
        <v>24</v>
      </c>
      <c r="M113" s="23" t="s">
        <v>24</v>
      </c>
      <c r="N113" s="23" t="s">
        <v>25</v>
      </c>
      <c r="O113" s="23" t="s">
        <v>24</v>
      </c>
      <c r="P113" s="23" t="s">
        <v>24</v>
      </c>
      <c r="Q113" s="23" t="s">
        <v>24</v>
      </c>
      <c r="R113" s="23" t="s">
        <v>24</v>
      </c>
      <c r="S113" s="23" t="s">
        <v>24</v>
      </c>
      <c r="T113" s="23" t="s">
        <v>24</v>
      </c>
      <c r="U113" s="21" t="s">
        <v>26</v>
      </c>
      <c r="V113" s="15">
        <v>55</v>
      </c>
      <c r="W113" s="10">
        <f>240*60</f>
        <v>14400</v>
      </c>
      <c r="X113" s="22" t="s">
        <v>27</v>
      </c>
      <c r="Y113" s="19"/>
      <c r="Z113" s="15"/>
      <c r="AA113" s="10"/>
      <c r="AB113" s="10"/>
      <c r="AC113" s="19"/>
      <c r="AD113" s="19"/>
      <c r="AE113" s="15"/>
      <c r="AF113" s="10"/>
      <c r="AG113" s="21"/>
      <c r="AH113" s="17" t="s">
        <v>195</v>
      </c>
    </row>
    <row r="114" spans="1:34" ht="42" customHeight="1">
      <c r="A114" s="15"/>
      <c r="B114" s="23">
        <v>58</v>
      </c>
      <c r="C114" s="24" t="s">
        <v>197</v>
      </c>
      <c r="D114" s="25"/>
      <c r="E114" s="23" t="s">
        <v>24</v>
      </c>
      <c r="F114" s="23" t="s">
        <v>24</v>
      </c>
      <c r="G114" s="23" t="s">
        <v>24</v>
      </c>
      <c r="H114" s="23" t="s">
        <v>24</v>
      </c>
      <c r="I114" s="23" t="s">
        <v>24</v>
      </c>
      <c r="J114" s="23" t="s">
        <v>24</v>
      </c>
      <c r="K114" s="23" t="s">
        <v>24</v>
      </c>
      <c r="L114" s="23" t="s">
        <v>24</v>
      </c>
      <c r="M114" s="23" t="s">
        <v>24</v>
      </c>
      <c r="N114" s="23" t="s">
        <v>25</v>
      </c>
      <c r="O114" s="23" t="s">
        <v>24</v>
      </c>
      <c r="P114" s="23" t="s">
        <v>24</v>
      </c>
      <c r="Q114" s="23" t="s">
        <v>24</v>
      </c>
      <c r="R114" s="23" t="s">
        <v>24</v>
      </c>
      <c r="S114" s="23" t="s">
        <v>24</v>
      </c>
      <c r="T114" s="23" t="s">
        <v>24</v>
      </c>
      <c r="U114" s="21" t="s">
        <v>26</v>
      </c>
      <c r="V114" s="15">
        <v>56</v>
      </c>
      <c r="W114" s="10">
        <f>240*40</f>
        <v>9600</v>
      </c>
      <c r="X114" s="22" t="s">
        <v>27</v>
      </c>
      <c r="Y114" s="19"/>
      <c r="Z114" s="15"/>
      <c r="AA114" s="10"/>
      <c r="AB114" s="10"/>
      <c r="AC114" s="19"/>
      <c r="AD114" s="19"/>
      <c r="AE114" s="15"/>
      <c r="AF114" s="10"/>
      <c r="AG114" s="21"/>
      <c r="AH114" s="17" t="s">
        <v>195</v>
      </c>
    </row>
    <row r="115" spans="1:34" ht="15.75" customHeight="1">
      <c r="A115" s="15">
        <v>52</v>
      </c>
      <c r="B115" s="81" t="s">
        <v>198</v>
      </c>
      <c r="C115" s="82"/>
      <c r="D115" s="16" t="s">
        <v>199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1"/>
      <c r="P115" s="21"/>
      <c r="Q115" s="21"/>
      <c r="R115" s="21"/>
      <c r="S115" s="21"/>
      <c r="T115" s="21"/>
      <c r="U115" s="21"/>
      <c r="V115" s="15"/>
      <c r="W115" s="10"/>
      <c r="X115" s="19"/>
      <c r="Y115" s="19"/>
      <c r="Z115" s="15"/>
      <c r="AA115" s="10"/>
      <c r="AB115" s="10"/>
      <c r="AC115" s="19"/>
      <c r="AD115" s="19"/>
      <c r="AE115" s="15"/>
      <c r="AF115" s="10"/>
      <c r="AG115" s="21" t="s">
        <v>35</v>
      </c>
      <c r="AH115" s="17"/>
    </row>
    <row r="116" spans="1:34" ht="42" customHeight="1">
      <c r="A116" s="15"/>
      <c r="B116" s="23">
        <v>59</v>
      </c>
      <c r="C116" s="27" t="s">
        <v>189</v>
      </c>
      <c r="D116" s="28"/>
      <c r="E116" s="23" t="s">
        <v>24</v>
      </c>
      <c r="F116" s="23" t="s">
        <v>24</v>
      </c>
      <c r="G116" s="23" t="s">
        <v>24</v>
      </c>
      <c r="H116" s="23" t="s">
        <v>24</v>
      </c>
      <c r="I116" s="23" t="s">
        <v>24</v>
      </c>
      <c r="J116" s="23" t="s">
        <v>24</v>
      </c>
      <c r="K116" s="23" t="s">
        <v>24</v>
      </c>
      <c r="L116" s="23" t="s">
        <v>24</v>
      </c>
      <c r="M116" s="23" t="s">
        <v>24</v>
      </c>
      <c r="N116" s="23" t="s">
        <v>25</v>
      </c>
      <c r="O116" s="23" t="s">
        <v>24</v>
      </c>
      <c r="P116" s="23" t="s">
        <v>24</v>
      </c>
      <c r="Q116" s="23" t="s">
        <v>24</v>
      </c>
      <c r="R116" s="23" t="s">
        <v>24</v>
      </c>
      <c r="S116" s="23" t="s">
        <v>24</v>
      </c>
      <c r="T116" s="23" t="s">
        <v>24</v>
      </c>
      <c r="U116" s="21" t="s">
        <v>26</v>
      </c>
      <c r="V116" s="15">
        <v>57</v>
      </c>
      <c r="W116" s="10">
        <f>100*70+70*40+100*40+120*100</f>
        <v>25800</v>
      </c>
      <c r="X116" s="22" t="s">
        <v>27</v>
      </c>
      <c r="Y116" s="10"/>
      <c r="Z116" s="15"/>
      <c r="AA116" s="10"/>
      <c r="AB116" s="10"/>
      <c r="AC116" s="10"/>
      <c r="AD116" s="10"/>
      <c r="AE116" s="15">
        <v>43</v>
      </c>
      <c r="AF116" s="10">
        <f>135*100</f>
        <v>13500</v>
      </c>
      <c r="AG116" s="10"/>
      <c r="AH116" s="17"/>
    </row>
    <row r="117" spans="1:34" ht="15.75" customHeight="1">
      <c r="A117" s="15">
        <v>53</v>
      </c>
      <c r="B117" s="81" t="s">
        <v>200</v>
      </c>
      <c r="C117" s="82"/>
      <c r="D117" s="16" t="s">
        <v>201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0"/>
      <c r="P117" s="10"/>
      <c r="Q117" s="10"/>
      <c r="R117" s="10"/>
      <c r="S117" s="10"/>
      <c r="T117" s="10"/>
      <c r="U117" s="10"/>
      <c r="V117" s="15"/>
      <c r="W117" s="10"/>
      <c r="X117" s="10"/>
      <c r="Y117" s="10"/>
      <c r="Z117" s="15"/>
      <c r="AA117" s="10"/>
      <c r="AB117" s="10"/>
      <c r="AC117" s="10"/>
      <c r="AD117" s="10"/>
      <c r="AE117" s="15"/>
      <c r="AF117" s="10"/>
      <c r="AG117" s="21" t="s">
        <v>35</v>
      </c>
      <c r="AH117" s="10"/>
    </row>
    <row r="118" spans="1:34" ht="27.75" customHeight="1">
      <c r="A118" s="15"/>
      <c r="B118" s="23">
        <v>60</v>
      </c>
      <c r="C118" s="27" t="s">
        <v>202</v>
      </c>
      <c r="D118" s="28"/>
      <c r="E118" s="23" t="s">
        <v>24</v>
      </c>
      <c r="F118" s="23" t="s">
        <v>24</v>
      </c>
      <c r="G118" s="23" t="s">
        <v>24</v>
      </c>
      <c r="H118" s="23" t="s">
        <v>24</v>
      </c>
      <c r="I118" s="23" t="s">
        <v>24</v>
      </c>
      <c r="J118" s="23" t="s">
        <v>24</v>
      </c>
      <c r="K118" s="23" t="s">
        <v>24</v>
      </c>
      <c r="L118" s="23" t="s">
        <v>24</v>
      </c>
      <c r="M118" s="23" t="s">
        <v>24</v>
      </c>
      <c r="N118" s="23" t="s">
        <v>25</v>
      </c>
      <c r="O118" s="23" t="s">
        <v>24</v>
      </c>
      <c r="P118" s="23" t="s">
        <v>24</v>
      </c>
      <c r="Q118" s="23" t="s">
        <v>24</v>
      </c>
      <c r="R118" s="23" t="s">
        <v>24</v>
      </c>
      <c r="S118" s="23" t="s">
        <v>24</v>
      </c>
      <c r="T118" s="23" t="s">
        <v>24</v>
      </c>
      <c r="U118" s="21" t="s">
        <v>26</v>
      </c>
      <c r="V118" s="15">
        <v>58</v>
      </c>
      <c r="W118" s="10">
        <f>135*129+135*129</f>
        <v>34830</v>
      </c>
      <c r="X118" s="22" t="s">
        <v>27</v>
      </c>
      <c r="Y118" s="10"/>
      <c r="Z118" s="15"/>
      <c r="AA118" s="10"/>
      <c r="AB118" s="10"/>
      <c r="AC118" s="21"/>
      <c r="AD118" s="21"/>
      <c r="AE118" s="15">
        <v>44</v>
      </c>
      <c r="AF118" s="10">
        <f>200*100</f>
        <v>20000</v>
      </c>
      <c r="AG118" s="10"/>
      <c r="AH118" s="10"/>
    </row>
    <row r="119" spans="1:34" s="32" customFormat="1" ht="15.75" customHeight="1">
      <c r="A119" s="15">
        <v>54</v>
      </c>
      <c r="B119" s="104" t="s">
        <v>203</v>
      </c>
      <c r="C119" s="105"/>
      <c r="D119" s="16" t="s">
        <v>204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4"/>
      <c r="P119" s="14"/>
      <c r="Q119" s="14"/>
      <c r="R119" s="14"/>
      <c r="S119" s="14"/>
      <c r="T119" s="14"/>
      <c r="U119" s="14"/>
      <c r="V119" s="15"/>
      <c r="W119" s="10"/>
      <c r="X119" s="33"/>
      <c r="Y119" s="19"/>
      <c r="Z119" s="15"/>
      <c r="AA119" s="10"/>
      <c r="AB119" s="10"/>
      <c r="AC119" s="33"/>
      <c r="AD119" s="33"/>
      <c r="AE119" s="15"/>
      <c r="AF119" s="10"/>
      <c r="AG119" s="21" t="s">
        <v>90</v>
      </c>
      <c r="AH119" s="34"/>
    </row>
    <row r="120" spans="1:34" ht="55.5" customHeight="1">
      <c r="A120" s="15"/>
      <c r="B120" s="23">
        <v>61</v>
      </c>
      <c r="C120" s="24" t="s">
        <v>205</v>
      </c>
      <c r="D120" s="25"/>
      <c r="E120" s="23" t="s">
        <v>24</v>
      </c>
      <c r="F120" s="23" t="s">
        <v>24</v>
      </c>
      <c r="G120" s="23" t="s">
        <v>24</v>
      </c>
      <c r="H120" s="23" t="s">
        <v>24</v>
      </c>
      <c r="I120" s="23" t="s">
        <v>24</v>
      </c>
      <c r="J120" s="23" t="s">
        <v>24</v>
      </c>
      <c r="K120" s="23" t="s">
        <v>24</v>
      </c>
      <c r="L120" s="23" t="s">
        <v>24</v>
      </c>
      <c r="M120" s="23" t="s">
        <v>24</v>
      </c>
      <c r="N120" s="23" t="s">
        <v>25</v>
      </c>
      <c r="O120" s="23" t="s">
        <v>24</v>
      </c>
      <c r="P120" s="23" t="s">
        <v>24</v>
      </c>
      <c r="Q120" s="23" t="s">
        <v>24</v>
      </c>
      <c r="R120" s="23" t="s">
        <v>24</v>
      </c>
      <c r="S120" s="23" t="s">
        <v>24</v>
      </c>
      <c r="T120" s="23" t="s">
        <v>24</v>
      </c>
      <c r="U120" s="21" t="s">
        <v>26</v>
      </c>
      <c r="V120" s="15">
        <v>59</v>
      </c>
      <c r="W120" s="10">
        <f>350*100</f>
        <v>35000</v>
      </c>
      <c r="X120" s="10" t="s">
        <v>47</v>
      </c>
      <c r="Y120" s="10" t="s">
        <v>22</v>
      </c>
      <c r="Z120" s="15"/>
      <c r="AA120" s="10"/>
      <c r="AB120" s="10"/>
      <c r="AC120" s="19"/>
      <c r="AD120" s="19"/>
      <c r="AE120" s="15">
        <v>45</v>
      </c>
      <c r="AF120" s="10">
        <f>250*40</f>
        <v>10000</v>
      </c>
      <c r="AG120" s="21"/>
      <c r="AH120" s="17"/>
    </row>
    <row r="121" spans="1:34" s="32" customFormat="1" ht="15.75" customHeight="1">
      <c r="A121" s="15">
        <v>55</v>
      </c>
      <c r="B121" s="104" t="s">
        <v>206</v>
      </c>
      <c r="C121" s="105"/>
      <c r="D121" s="16" t="s">
        <v>207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4"/>
      <c r="P121" s="14"/>
      <c r="Q121" s="14"/>
      <c r="R121" s="14"/>
      <c r="S121" s="14"/>
      <c r="T121" s="14"/>
      <c r="U121" s="14"/>
      <c r="V121" s="15"/>
      <c r="W121" s="10"/>
      <c r="X121" s="33"/>
      <c r="Y121" s="33"/>
      <c r="Z121" s="15"/>
      <c r="AA121" s="10"/>
      <c r="AB121" s="10"/>
      <c r="AC121" s="33"/>
      <c r="AD121" s="33"/>
      <c r="AE121" s="15"/>
      <c r="AF121" s="10"/>
      <c r="AG121" s="21" t="s">
        <v>90</v>
      </c>
      <c r="AH121" s="34"/>
    </row>
    <row r="122" spans="1:34" ht="42" customHeight="1">
      <c r="A122" s="15"/>
      <c r="B122" s="31">
        <v>62</v>
      </c>
      <c r="C122" s="28" t="s">
        <v>208</v>
      </c>
      <c r="D122" s="28"/>
      <c r="E122" s="23" t="s">
        <v>24</v>
      </c>
      <c r="F122" s="23" t="s">
        <v>24</v>
      </c>
      <c r="G122" s="23" t="s">
        <v>24</v>
      </c>
      <c r="H122" s="23" t="s">
        <v>24</v>
      </c>
      <c r="I122" s="23" t="s">
        <v>24</v>
      </c>
      <c r="J122" s="23" t="s">
        <v>24</v>
      </c>
      <c r="K122" s="23" t="s">
        <v>24</v>
      </c>
      <c r="L122" s="23" t="s">
        <v>24</v>
      </c>
      <c r="M122" s="23" t="s">
        <v>24</v>
      </c>
      <c r="N122" s="23" t="s">
        <v>25</v>
      </c>
      <c r="O122" s="23" t="s">
        <v>24</v>
      </c>
      <c r="P122" s="23" t="s">
        <v>24</v>
      </c>
      <c r="Q122" s="23" t="s">
        <v>24</v>
      </c>
      <c r="R122" s="23" t="s">
        <v>24</v>
      </c>
      <c r="S122" s="23" t="s">
        <v>24</v>
      </c>
      <c r="T122" s="23" t="s">
        <v>24</v>
      </c>
      <c r="U122" s="21" t="s">
        <v>26</v>
      </c>
      <c r="V122" s="15">
        <v>60</v>
      </c>
      <c r="W122" s="10">
        <f>160*120+100*80</f>
        <v>27200</v>
      </c>
      <c r="X122" s="10" t="s">
        <v>65</v>
      </c>
      <c r="Y122" s="10" t="s">
        <v>22</v>
      </c>
      <c r="Z122" s="15">
        <v>22</v>
      </c>
      <c r="AA122" s="10">
        <v>48</v>
      </c>
      <c r="AB122" s="10" t="s">
        <v>31</v>
      </c>
      <c r="AC122" s="21" t="s">
        <v>209</v>
      </c>
      <c r="AD122" s="21"/>
      <c r="AE122" s="15">
        <v>46</v>
      </c>
      <c r="AF122" s="10">
        <f>150*60+80*50</f>
        <v>13000</v>
      </c>
      <c r="AG122" s="10"/>
      <c r="AH122" s="10"/>
    </row>
    <row r="123" spans="1:34" ht="15.75" customHeight="1">
      <c r="A123" s="15">
        <v>56</v>
      </c>
      <c r="B123" s="102" t="s">
        <v>210</v>
      </c>
      <c r="C123" s="103"/>
      <c r="D123" s="16" t="s">
        <v>211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10"/>
      <c r="P123" s="10"/>
      <c r="Q123" s="10"/>
      <c r="R123" s="10"/>
      <c r="S123" s="10"/>
      <c r="T123" s="10"/>
      <c r="U123" s="10"/>
      <c r="V123" s="15"/>
      <c r="W123" s="10"/>
      <c r="X123" s="10"/>
      <c r="Y123" s="10"/>
      <c r="Z123" s="15"/>
      <c r="AA123" s="10"/>
      <c r="AB123" s="10"/>
      <c r="AC123" s="10"/>
      <c r="AD123" s="10"/>
      <c r="AE123" s="15"/>
      <c r="AF123" s="10"/>
      <c r="AG123" s="21" t="s">
        <v>90</v>
      </c>
      <c r="AH123" s="10"/>
    </row>
    <row r="124" spans="1:34" ht="42" customHeight="1">
      <c r="A124" s="15"/>
      <c r="B124" s="31">
        <v>63</v>
      </c>
      <c r="C124" s="28" t="s">
        <v>212</v>
      </c>
      <c r="D124" s="28"/>
      <c r="E124" s="23" t="s">
        <v>24</v>
      </c>
      <c r="F124" s="23" t="s">
        <v>24</v>
      </c>
      <c r="G124" s="23" t="s">
        <v>24</v>
      </c>
      <c r="H124" s="23" t="s">
        <v>24</v>
      </c>
      <c r="I124" s="23" t="s">
        <v>24</v>
      </c>
      <c r="J124" s="23" t="s">
        <v>24</v>
      </c>
      <c r="K124" s="23" t="s">
        <v>24</v>
      </c>
      <c r="L124" s="23" t="s">
        <v>24</v>
      </c>
      <c r="M124" s="23" t="s">
        <v>24</v>
      </c>
      <c r="N124" s="23" t="s">
        <v>25</v>
      </c>
      <c r="O124" s="23" t="s">
        <v>24</v>
      </c>
      <c r="P124" s="23" t="s">
        <v>24</v>
      </c>
      <c r="Q124" s="23" t="s">
        <v>24</v>
      </c>
      <c r="R124" s="23" t="s">
        <v>24</v>
      </c>
      <c r="S124" s="23" t="s">
        <v>24</v>
      </c>
      <c r="T124" s="23" t="s">
        <v>24</v>
      </c>
      <c r="U124" s="21" t="s">
        <v>26</v>
      </c>
      <c r="V124" s="15">
        <v>61</v>
      </c>
      <c r="W124" s="10">
        <f>360*110</f>
        <v>39600</v>
      </c>
      <c r="X124" s="22" t="s">
        <v>27</v>
      </c>
      <c r="Y124" s="10"/>
      <c r="Z124" s="15">
        <v>23</v>
      </c>
      <c r="AA124" s="10">
        <v>66</v>
      </c>
      <c r="AB124" s="23" t="s">
        <v>66</v>
      </c>
      <c r="AC124" s="19" t="s">
        <v>32</v>
      </c>
      <c r="AD124" s="21"/>
      <c r="AE124" s="15">
        <v>47</v>
      </c>
      <c r="AF124" s="10">
        <f>150*150+400*50</f>
        <v>42500</v>
      </c>
      <c r="AG124" s="10"/>
      <c r="AH124" s="10"/>
    </row>
    <row r="125" spans="1:34" ht="15.75" customHeight="1">
      <c r="A125" s="15">
        <v>57</v>
      </c>
      <c r="B125" s="102" t="s">
        <v>213</v>
      </c>
      <c r="C125" s="103"/>
      <c r="D125" s="16" t="s">
        <v>214</v>
      </c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1"/>
      <c r="P125" s="21"/>
      <c r="Q125" s="21"/>
      <c r="R125" s="21"/>
      <c r="S125" s="21"/>
      <c r="T125" s="21"/>
      <c r="U125" s="21"/>
      <c r="V125" s="15"/>
      <c r="W125" s="10"/>
      <c r="X125" s="19"/>
      <c r="Y125" s="19"/>
      <c r="Z125" s="15"/>
      <c r="AA125" s="10"/>
      <c r="AB125" s="10"/>
      <c r="AC125" s="19"/>
      <c r="AD125" s="19"/>
      <c r="AE125" s="15"/>
      <c r="AF125" s="10"/>
      <c r="AG125" s="21" t="s">
        <v>90</v>
      </c>
      <c r="AH125" s="17"/>
    </row>
    <row r="126" spans="1:34" ht="27.75" customHeight="1">
      <c r="A126" s="15"/>
      <c r="B126" s="23">
        <v>64</v>
      </c>
      <c r="C126" s="27" t="s">
        <v>215</v>
      </c>
      <c r="D126" s="28"/>
      <c r="E126" s="23" t="s">
        <v>24</v>
      </c>
      <c r="F126" s="23" t="s">
        <v>24</v>
      </c>
      <c r="G126" s="23" t="s">
        <v>24</v>
      </c>
      <c r="H126" s="23" t="s">
        <v>24</v>
      </c>
      <c r="I126" s="23" t="s">
        <v>24</v>
      </c>
      <c r="J126" s="23" t="s">
        <v>24</v>
      </c>
      <c r="K126" s="23" t="s">
        <v>24</v>
      </c>
      <c r="L126" s="23" t="s">
        <v>24</v>
      </c>
      <c r="M126" s="23" t="s">
        <v>24</v>
      </c>
      <c r="N126" s="23" t="s">
        <v>25</v>
      </c>
      <c r="O126" s="23" t="s">
        <v>24</v>
      </c>
      <c r="P126" s="23" t="s">
        <v>24</v>
      </c>
      <c r="Q126" s="23" t="s">
        <v>24</v>
      </c>
      <c r="R126" s="23" t="s">
        <v>24</v>
      </c>
      <c r="S126" s="23" t="s">
        <v>24</v>
      </c>
      <c r="T126" s="23" t="s">
        <v>24</v>
      </c>
      <c r="U126" s="21" t="s">
        <v>26</v>
      </c>
      <c r="V126" s="15">
        <v>62</v>
      </c>
      <c r="W126" s="10">
        <f>160*160</f>
        <v>25600</v>
      </c>
      <c r="X126" s="22" t="s">
        <v>27</v>
      </c>
      <c r="Y126" s="22"/>
      <c r="Z126" s="15">
        <v>24</v>
      </c>
      <c r="AA126" s="10">
        <v>136</v>
      </c>
      <c r="AB126" s="10" t="s">
        <v>31</v>
      </c>
      <c r="AC126" s="19" t="s">
        <v>32</v>
      </c>
      <c r="AD126" s="22"/>
      <c r="AE126" s="15">
        <v>48</v>
      </c>
      <c r="AF126" s="10">
        <f>150*60</f>
        <v>9000</v>
      </c>
      <c r="AG126" s="21"/>
      <c r="AH126" s="17"/>
    </row>
    <row r="127" spans="1:34" ht="27.75" customHeight="1">
      <c r="A127" s="15"/>
      <c r="B127" s="23">
        <v>65</v>
      </c>
      <c r="C127" s="27" t="s">
        <v>216</v>
      </c>
      <c r="D127" s="28"/>
      <c r="E127" s="23" t="s">
        <v>24</v>
      </c>
      <c r="F127" s="23" t="s">
        <v>24</v>
      </c>
      <c r="G127" s="23" t="s">
        <v>24</v>
      </c>
      <c r="H127" s="23" t="s">
        <v>24</v>
      </c>
      <c r="I127" s="23" t="s">
        <v>24</v>
      </c>
      <c r="J127" s="23" t="s">
        <v>24</v>
      </c>
      <c r="K127" s="23" t="s">
        <v>24</v>
      </c>
      <c r="L127" s="23" t="s">
        <v>24</v>
      </c>
      <c r="M127" s="23" t="s">
        <v>24</v>
      </c>
      <c r="N127" s="23" t="s">
        <v>25</v>
      </c>
      <c r="O127" s="23" t="s">
        <v>24</v>
      </c>
      <c r="P127" s="23" t="s">
        <v>24</v>
      </c>
      <c r="Q127" s="23" t="s">
        <v>24</v>
      </c>
      <c r="R127" s="23" t="s">
        <v>24</v>
      </c>
      <c r="S127" s="23" t="s">
        <v>24</v>
      </c>
      <c r="T127" s="23" t="s">
        <v>24</v>
      </c>
      <c r="U127" s="21" t="s">
        <v>26</v>
      </c>
      <c r="V127" s="15">
        <v>63</v>
      </c>
      <c r="W127" s="10">
        <f>145*80</f>
        <v>11600</v>
      </c>
      <c r="X127" s="22" t="s">
        <v>27</v>
      </c>
      <c r="Y127" s="22"/>
      <c r="Z127" s="15"/>
      <c r="AA127" s="10"/>
      <c r="AB127" s="10"/>
      <c r="AC127" s="22"/>
      <c r="AD127" s="22"/>
      <c r="AE127" s="15"/>
      <c r="AF127" s="10"/>
      <c r="AG127" s="21"/>
      <c r="AH127" s="17" t="s">
        <v>95</v>
      </c>
    </row>
    <row r="128" spans="1:34" ht="15.75" customHeight="1">
      <c r="A128" s="15">
        <v>58</v>
      </c>
      <c r="B128" s="81" t="s">
        <v>217</v>
      </c>
      <c r="C128" s="82"/>
      <c r="D128" s="16" t="s">
        <v>218</v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1"/>
      <c r="P128" s="21"/>
      <c r="Q128" s="21"/>
      <c r="R128" s="21"/>
      <c r="S128" s="21"/>
      <c r="T128" s="21"/>
      <c r="U128" s="21"/>
      <c r="V128" s="15"/>
      <c r="W128" s="10"/>
      <c r="X128" s="19"/>
      <c r="Y128" s="19"/>
      <c r="Z128" s="15"/>
      <c r="AA128" s="10"/>
      <c r="AB128" s="10"/>
      <c r="AC128" s="19"/>
      <c r="AD128" s="19"/>
      <c r="AE128" s="15"/>
      <c r="AF128" s="10"/>
      <c r="AG128" s="21" t="s">
        <v>90</v>
      </c>
      <c r="AH128" s="17"/>
    </row>
    <row r="129" spans="1:34" ht="27.75" customHeight="1">
      <c r="A129" s="15"/>
      <c r="B129" s="31">
        <v>66</v>
      </c>
      <c r="C129" s="28" t="s">
        <v>219</v>
      </c>
      <c r="D129" s="28"/>
      <c r="E129" s="23" t="s">
        <v>24</v>
      </c>
      <c r="F129" s="23" t="s">
        <v>24</v>
      </c>
      <c r="G129" s="23" t="s">
        <v>24</v>
      </c>
      <c r="H129" s="23" t="s">
        <v>24</v>
      </c>
      <c r="I129" s="23" t="s">
        <v>24</v>
      </c>
      <c r="J129" s="23" t="s">
        <v>24</v>
      </c>
      <c r="K129" s="23" t="s">
        <v>24</v>
      </c>
      <c r="L129" s="23" t="s">
        <v>24</v>
      </c>
      <c r="M129" s="23" t="s">
        <v>24</v>
      </c>
      <c r="N129" s="23" t="s">
        <v>25</v>
      </c>
      <c r="O129" s="23" t="s">
        <v>24</v>
      </c>
      <c r="P129" s="23" t="s">
        <v>24</v>
      </c>
      <c r="Q129" s="23" t="s">
        <v>24</v>
      </c>
      <c r="R129" s="23" t="s">
        <v>24</v>
      </c>
      <c r="S129" s="23" t="s">
        <v>24</v>
      </c>
      <c r="T129" s="23" t="s">
        <v>24</v>
      </c>
      <c r="U129" s="21" t="s">
        <v>26</v>
      </c>
      <c r="V129" s="15">
        <v>64</v>
      </c>
      <c r="W129" s="10">
        <f>438*220</f>
        <v>96360</v>
      </c>
      <c r="X129" s="22" t="s">
        <v>27</v>
      </c>
      <c r="Y129" s="22"/>
      <c r="Z129" s="15"/>
      <c r="AA129" s="10"/>
      <c r="AB129" s="10"/>
      <c r="AC129" s="22"/>
      <c r="AD129" s="22"/>
      <c r="AE129" s="15">
        <v>49</v>
      </c>
      <c r="AF129" s="10">
        <f>438*50+(200*90/2)+(100*170/2)</f>
        <v>39400</v>
      </c>
      <c r="AG129" s="21"/>
      <c r="AH129" s="17"/>
    </row>
    <row r="130" spans="1:34" ht="42" customHeight="1">
      <c r="A130" s="15"/>
      <c r="B130" s="31">
        <v>67</v>
      </c>
      <c r="C130" s="28" t="s">
        <v>220</v>
      </c>
      <c r="D130" s="2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1"/>
      <c r="P130" s="21"/>
      <c r="Q130" s="21"/>
      <c r="R130" s="21"/>
      <c r="S130" s="21"/>
      <c r="T130" s="21"/>
      <c r="U130" s="21"/>
      <c r="V130" s="15"/>
      <c r="W130" s="10"/>
      <c r="X130" s="22"/>
      <c r="Y130" s="22"/>
      <c r="Z130" s="15">
        <v>25</v>
      </c>
      <c r="AA130" s="10">
        <v>32</v>
      </c>
      <c r="AB130" s="10" t="s">
        <v>31</v>
      </c>
      <c r="AC130" s="19" t="s">
        <v>32</v>
      </c>
      <c r="AD130" s="22"/>
      <c r="AE130" s="15"/>
      <c r="AF130" s="10"/>
      <c r="AG130" s="21"/>
      <c r="AH130" s="17"/>
    </row>
    <row r="131" spans="1:34" ht="42" customHeight="1">
      <c r="A131" s="15">
        <v>59</v>
      </c>
      <c r="B131" s="102" t="s">
        <v>221</v>
      </c>
      <c r="C131" s="103"/>
      <c r="D131" s="16" t="s">
        <v>222</v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1"/>
      <c r="P131" s="21"/>
      <c r="Q131" s="21"/>
      <c r="R131" s="21"/>
      <c r="S131" s="21"/>
      <c r="T131" s="21"/>
      <c r="U131" s="21"/>
      <c r="V131" s="15"/>
      <c r="W131" s="10"/>
      <c r="X131" s="19"/>
      <c r="Y131" s="19"/>
      <c r="Z131" s="15"/>
      <c r="AA131" s="10"/>
      <c r="AB131" s="10"/>
      <c r="AC131" s="19"/>
      <c r="AD131" s="19"/>
      <c r="AE131" s="15"/>
      <c r="AF131" s="10"/>
      <c r="AG131" s="21" t="s">
        <v>90</v>
      </c>
      <c r="AH131" s="17"/>
    </row>
    <row r="132" spans="1:34" ht="15.75" customHeight="1">
      <c r="A132" s="15"/>
      <c r="B132" s="31">
        <v>68</v>
      </c>
      <c r="C132" s="25" t="s">
        <v>223</v>
      </c>
      <c r="D132" s="25"/>
      <c r="E132" s="23" t="s">
        <v>24</v>
      </c>
      <c r="F132" s="23" t="s">
        <v>24</v>
      </c>
      <c r="G132" s="23" t="s">
        <v>24</v>
      </c>
      <c r="H132" s="23" t="s">
        <v>24</v>
      </c>
      <c r="I132" s="23" t="s">
        <v>24</v>
      </c>
      <c r="J132" s="23" t="s">
        <v>24</v>
      </c>
      <c r="K132" s="23" t="s">
        <v>24</v>
      </c>
      <c r="L132" s="23" t="s">
        <v>24</v>
      </c>
      <c r="M132" s="23" t="s">
        <v>24</v>
      </c>
      <c r="N132" s="23" t="s">
        <v>25</v>
      </c>
      <c r="O132" s="23" t="s">
        <v>24</v>
      </c>
      <c r="P132" s="23" t="s">
        <v>24</v>
      </c>
      <c r="Q132" s="23" t="s">
        <v>24</v>
      </c>
      <c r="R132" s="23" t="s">
        <v>24</v>
      </c>
      <c r="S132" s="23" t="s">
        <v>24</v>
      </c>
      <c r="T132" s="23" t="s">
        <v>24</v>
      </c>
      <c r="U132" s="21" t="s">
        <v>26</v>
      </c>
      <c r="V132" s="15">
        <v>65</v>
      </c>
      <c r="W132" s="10">
        <f>120*50+120*50</f>
        <v>12000</v>
      </c>
      <c r="X132" s="22" t="s">
        <v>27</v>
      </c>
      <c r="Y132" s="22"/>
      <c r="Z132" s="15">
        <v>26</v>
      </c>
      <c r="AA132" s="10">
        <v>300</v>
      </c>
      <c r="AB132" s="10" t="s">
        <v>31</v>
      </c>
      <c r="AC132" s="19" t="s">
        <v>32</v>
      </c>
      <c r="AD132" s="22"/>
      <c r="AE132" s="15"/>
      <c r="AF132" s="10"/>
      <c r="AG132" s="21"/>
      <c r="AH132" s="17"/>
    </row>
    <row r="133" spans="1:34" ht="15.75" customHeight="1">
      <c r="A133" s="15">
        <v>60</v>
      </c>
      <c r="B133" s="102" t="s">
        <v>224</v>
      </c>
      <c r="C133" s="103"/>
      <c r="D133" s="16" t="s">
        <v>225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1"/>
      <c r="P133" s="21"/>
      <c r="Q133" s="21"/>
      <c r="R133" s="21"/>
      <c r="S133" s="21"/>
      <c r="T133" s="21"/>
      <c r="U133" s="21"/>
      <c r="V133" s="15"/>
      <c r="W133" s="10"/>
      <c r="X133" s="19"/>
      <c r="Y133" s="19"/>
      <c r="Z133" s="15"/>
      <c r="AA133" s="10"/>
      <c r="AB133" s="10"/>
      <c r="AC133" s="19"/>
      <c r="AD133" s="19"/>
      <c r="AE133" s="15"/>
      <c r="AF133" s="10"/>
      <c r="AG133" s="21" t="s">
        <v>90</v>
      </c>
      <c r="AH133" s="17"/>
    </row>
    <row r="134" spans="1:34" ht="69.75" customHeight="1">
      <c r="A134" s="15"/>
      <c r="B134" s="31">
        <v>69</v>
      </c>
      <c r="C134" s="28" t="s">
        <v>226</v>
      </c>
      <c r="D134" s="28"/>
      <c r="E134" s="23" t="s">
        <v>24</v>
      </c>
      <c r="F134" s="23" t="s">
        <v>24</v>
      </c>
      <c r="G134" s="23" t="s">
        <v>24</v>
      </c>
      <c r="H134" s="23" t="s">
        <v>24</v>
      </c>
      <c r="I134" s="23" t="s">
        <v>24</v>
      </c>
      <c r="J134" s="23" t="s">
        <v>24</v>
      </c>
      <c r="K134" s="23" t="s">
        <v>24</v>
      </c>
      <c r="L134" s="23" t="s">
        <v>24</v>
      </c>
      <c r="M134" s="23" t="s">
        <v>24</v>
      </c>
      <c r="N134" s="23" t="s">
        <v>25</v>
      </c>
      <c r="O134" s="23" t="s">
        <v>24</v>
      </c>
      <c r="P134" s="23" t="s">
        <v>24</v>
      </c>
      <c r="Q134" s="23" t="s">
        <v>24</v>
      </c>
      <c r="R134" s="23" t="s">
        <v>24</v>
      </c>
      <c r="S134" s="23" t="s">
        <v>24</v>
      </c>
      <c r="T134" s="23" t="s">
        <v>24</v>
      </c>
      <c r="U134" s="21" t="s">
        <v>26</v>
      </c>
      <c r="V134" s="15">
        <v>66</v>
      </c>
      <c r="W134" s="10">
        <f>200*80</f>
        <v>16000</v>
      </c>
      <c r="X134" s="22" t="s">
        <v>27</v>
      </c>
      <c r="Y134" s="22"/>
      <c r="Z134" s="15"/>
      <c r="AA134" s="10"/>
      <c r="AB134" s="10"/>
      <c r="AC134" s="22"/>
      <c r="AD134" s="22"/>
      <c r="AE134" s="15">
        <v>50</v>
      </c>
      <c r="AF134" s="10">
        <f>210*60+80*30+160*15+260*45</f>
        <v>29100</v>
      </c>
      <c r="AG134" s="21"/>
      <c r="AH134" s="17"/>
    </row>
    <row r="135" spans="1:34" ht="15.75" customHeight="1">
      <c r="A135" s="15">
        <v>61</v>
      </c>
      <c r="B135" s="102" t="s">
        <v>227</v>
      </c>
      <c r="C135" s="103"/>
      <c r="D135" s="16" t="s">
        <v>228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1"/>
      <c r="P135" s="21"/>
      <c r="Q135" s="21"/>
      <c r="R135" s="21"/>
      <c r="S135" s="21"/>
      <c r="T135" s="21"/>
      <c r="U135" s="21"/>
      <c r="V135" s="15"/>
      <c r="W135" s="10"/>
      <c r="X135" s="19"/>
      <c r="Y135" s="19"/>
      <c r="Z135" s="15"/>
      <c r="AA135" s="10"/>
      <c r="AB135" s="10"/>
      <c r="AC135" s="19"/>
      <c r="AD135" s="19"/>
      <c r="AE135" s="15"/>
      <c r="AF135" s="10"/>
      <c r="AG135" s="21" t="s">
        <v>35</v>
      </c>
      <c r="AH135" s="17"/>
    </row>
    <row r="136" spans="1:34" ht="27.75" customHeight="1">
      <c r="A136" s="15"/>
      <c r="B136" s="23">
        <v>70</v>
      </c>
      <c r="C136" s="24" t="s">
        <v>229</v>
      </c>
      <c r="D136" s="25"/>
      <c r="E136" s="23" t="s">
        <v>24</v>
      </c>
      <c r="F136" s="23" t="s">
        <v>24</v>
      </c>
      <c r="G136" s="23" t="s">
        <v>24</v>
      </c>
      <c r="H136" s="23" t="s">
        <v>24</v>
      </c>
      <c r="I136" s="23" t="s">
        <v>24</v>
      </c>
      <c r="J136" s="23" t="s">
        <v>24</v>
      </c>
      <c r="K136" s="23" t="s">
        <v>24</v>
      </c>
      <c r="L136" s="23" t="s">
        <v>24</v>
      </c>
      <c r="M136" s="23" t="s">
        <v>24</v>
      </c>
      <c r="N136" s="23" t="s">
        <v>25</v>
      </c>
      <c r="O136" s="23" t="s">
        <v>24</v>
      </c>
      <c r="P136" s="23" t="s">
        <v>24</v>
      </c>
      <c r="Q136" s="23" t="s">
        <v>24</v>
      </c>
      <c r="R136" s="23" t="s">
        <v>24</v>
      </c>
      <c r="S136" s="23" t="s">
        <v>24</v>
      </c>
      <c r="T136" s="23" t="s">
        <v>24</v>
      </c>
      <c r="U136" s="21" t="s">
        <v>26</v>
      </c>
      <c r="V136" s="15">
        <v>67</v>
      </c>
      <c r="W136" s="10">
        <f>9600+12000</f>
        <v>21600</v>
      </c>
      <c r="X136" s="22" t="s">
        <v>27</v>
      </c>
      <c r="Y136" s="19"/>
      <c r="Z136" s="15">
        <v>27</v>
      </c>
      <c r="AA136" s="10">
        <v>40</v>
      </c>
      <c r="AB136" s="10" t="s">
        <v>31</v>
      </c>
      <c r="AC136" s="19" t="s">
        <v>32</v>
      </c>
      <c r="AD136" s="19"/>
      <c r="AE136" s="15">
        <v>51</v>
      </c>
      <c r="AF136" s="10">
        <f>250*45</f>
        <v>11250</v>
      </c>
      <c r="AG136" s="21"/>
      <c r="AH136" s="17"/>
    </row>
    <row r="137" spans="1:34" ht="15.75" customHeight="1">
      <c r="A137" s="15">
        <v>62</v>
      </c>
      <c r="B137" s="81" t="s">
        <v>230</v>
      </c>
      <c r="C137" s="82"/>
      <c r="D137" s="16" t="s">
        <v>231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1"/>
      <c r="P137" s="21"/>
      <c r="Q137" s="21"/>
      <c r="R137" s="21"/>
      <c r="S137" s="21"/>
      <c r="T137" s="21"/>
      <c r="U137" s="21"/>
      <c r="V137" s="15"/>
      <c r="W137" s="10"/>
      <c r="X137" s="19"/>
      <c r="Y137" s="19"/>
      <c r="Z137" s="15"/>
      <c r="AA137" s="10"/>
      <c r="AB137" s="10"/>
      <c r="AC137" s="19"/>
      <c r="AD137" s="19"/>
      <c r="AE137" s="15"/>
      <c r="AF137" s="10"/>
      <c r="AG137" s="21" t="s">
        <v>35</v>
      </c>
      <c r="AH137" s="17"/>
    </row>
    <row r="138" spans="1:34" ht="15.75" customHeight="1">
      <c r="A138" s="15"/>
      <c r="B138" s="23">
        <v>71</v>
      </c>
      <c r="C138" s="24" t="s">
        <v>232</v>
      </c>
      <c r="D138" s="25"/>
      <c r="E138" s="23" t="s">
        <v>24</v>
      </c>
      <c r="F138" s="23" t="s">
        <v>24</v>
      </c>
      <c r="G138" s="23" t="s">
        <v>24</v>
      </c>
      <c r="H138" s="23" t="s">
        <v>24</v>
      </c>
      <c r="I138" s="23" t="s">
        <v>24</v>
      </c>
      <c r="J138" s="23" t="s">
        <v>24</v>
      </c>
      <c r="K138" s="23" t="s">
        <v>24</v>
      </c>
      <c r="L138" s="23" t="s">
        <v>24</v>
      </c>
      <c r="M138" s="23" t="s">
        <v>24</v>
      </c>
      <c r="N138" s="23" t="s">
        <v>25</v>
      </c>
      <c r="O138" s="23" t="s">
        <v>24</v>
      </c>
      <c r="P138" s="23" t="s">
        <v>24</v>
      </c>
      <c r="Q138" s="23" t="s">
        <v>24</v>
      </c>
      <c r="R138" s="23" t="s">
        <v>24</v>
      </c>
      <c r="S138" s="23" t="s">
        <v>24</v>
      </c>
      <c r="T138" s="23" t="s">
        <v>24</v>
      </c>
      <c r="U138" s="21" t="s">
        <v>26</v>
      </c>
      <c r="V138" s="15">
        <v>68</v>
      </c>
      <c r="W138" s="10">
        <f>106*53+106*53</f>
        <v>11236</v>
      </c>
      <c r="X138" s="22" t="s">
        <v>27</v>
      </c>
      <c r="Y138" s="19"/>
      <c r="Z138" s="15">
        <v>28</v>
      </c>
      <c r="AA138" s="10">
        <v>15</v>
      </c>
      <c r="AB138" s="10" t="s">
        <v>31</v>
      </c>
      <c r="AC138" s="19" t="s">
        <v>32</v>
      </c>
      <c r="AD138" s="19"/>
      <c r="AE138" s="15">
        <v>52</v>
      </c>
      <c r="AF138" s="10">
        <f>110*75</f>
        <v>8250</v>
      </c>
      <c r="AG138" s="21"/>
      <c r="AH138" s="17"/>
    </row>
    <row r="139" spans="1:34" ht="15.75" customHeight="1">
      <c r="A139" s="15">
        <v>63</v>
      </c>
      <c r="B139" s="81" t="s">
        <v>233</v>
      </c>
      <c r="C139" s="82"/>
      <c r="D139" s="16" t="s">
        <v>234</v>
      </c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1"/>
      <c r="P139" s="21"/>
      <c r="Q139" s="21"/>
      <c r="R139" s="21"/>
      <c r="S139" s="21"/>
      <c r="T139" s="21"/>
      <c r="U139" s="21"/>
      <c r="V139" s="15"/>
      <c r="W139" s="10"/>
      <c r="X139" s="19"/>
      <c r="Y139" s="19"/>
      <c r="Z139" s="15"/>
      <c r="AA139" s="10"/>
      <c r="AB139" s="10"/>
      <c r="AC139" s="19"/>
      <c r="AD139" s="19"/>
      <c r="AE139" s="15"/>
      <c r="AF139" s="10"/>
      <c r="AG139" s="21" t="s">
        <v>35</v>
      </c>
      <c r="AH139" s="17"/>
    </row>
    <row r="140" spans="1:34" ht="42" customHeight="1">
      <c r="A140" s="15"/>
      <c r="B140" s="23">
        <v>72</v>
      </c>
      <c r="C140" s="24" t="s">
        <v>235</v>
      </c>
      <c r="D140" s="25"/>
      <c r="E140" s="23" t="s">
        <v>24</v>
      </c>
      <c r="F140" s="23" t="s">
        <v>24</v>
      </c>
      <c r="G140" s="23" t="s">
        <v>24</v>
      </c>
      <c r="H140" s="23" t="s">
        <v>24</v>
      </c>
      <c r="I140" s="23" t="s">
        <v>24</v>
      </c>
      <c r="J140" s="23" t="s">
        <v>24</v>
      </c>
      <c r="K140" s="23" t="s">
        <v>24</v>
      </c>
      <c r="L140" s="23" t="s">
        <v>24</v>
      </c>
      <c r="M140" s="23" t="s">
        <v>24</v>
      </c>
      <c r="N140" s="23" t="s">
        <v>25</v>
      </c>
      <c r="O140" s="23" t="s">
        <v>24</v>
      </c>
      <c r="P140" s="23" t="s">
        <v>24</v>
      </c>
      <c r="Q140" s="23" t="s">
        <v>24</v>
      </c>
      <c r="R140" s="23" t="s">
        <v>24</v>
      </c>
      <c r="S140" s="23" t="s">
        <v>24</v>
      </c>
      <c r="T140" s="23" t="s">
        <v>24</v>
      </c>
      <c r="U140" s="21" t="s">
        <v>26</v>
      </c>
      <c r="V140" s="15">
        <v>69</v>
      </c>
      <c r="W140" s="10">
        <v>8000</v>
      </c>
      <c r="X140" s="22" t="s">
        <v>27</v>
      </c>
      <c r="Y140" s="19"/>
      <c r="Z140" s="15">
        <v>29</v>
      </c>
      <c r="AA140" s="10">
        <v>24</v>
      </c>
      <c r="AB140" s="10" t="s">
        <v>236</v>
      </c>
      <c r="AC140" s="19" t="s">
        <v>32</v>
      </c>
      <c r="AD140" s="19"/>
      <c r="AE140" s="15">
        <v>53</v>
      </c>
      <c r="AF140" s="10">
        <f>80*60</f>
        <v>4800</v>
      </c>
      <c r="AG140" s="21"/>
      <c r="AH140" s="17"/>
    </row>
    <row r="141" spans="1:34" ht="15.75" customHeight="1">
      <c r="A141" s="15">
        <v>64</v>
      </c>
      <c r="B141" s="81" t="s">
        <v>237</v>
      </c>
      <c r="C141" s="82"/>
      <c r="D141" s="16" t="s">
        <v>238</v>
      </c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1"/>
      <c r="P141" s="21"/>
      <c r="Q141" s="21"/>
      <c r="R141" s="21"/>
      <c r="S141" s="21"/>
      <c r="T141" s="21"/>
      <c r="U141" s="21"/>
      <c r="V141" s="15"/>
      <c r="W141" s="10"/>
      <c r="X141" s="19"/>
      <c r="Y141" s="19"/>
      <c r="Z141" s="15"/>
      <c r="AA141" s="10"/>
      <c r="AB141" s="10"/>
      <c r="AC141" s="19"/>
      <c r="AD141" s="19"/>
      <c r="AE141" s="15"/>
      <c r="AF141" s="10"/>
      <c r="AG141" s="21" t="s">
        <v>35</v>
      </c>
      <c r="AH141" s="17"/>
    </row>
    <row r="142" spans="1:34" ht="42" customHeight="1">
      <c r="A142" s="15"/>
      <c r="B142" s="23">
        <v>73</v>
      </c>
      <c r="C142" s="24" t="s">
        <v>239</v>
      </c>
      <c r="D142" s="25"/>
      <c r="E142" s="23" t="s">
        <v>24</v>
      </c>
      <c r="F142" s="23" t="s">
        <v>24</v>
      </c>
      <c r="G142" s="23" t="s">
        <v>24</v>
      </c>
      <c r="H142" s="23" t="s">
        <v>24</v>
      </c>
      <c r="I142" s="23" t="s">
        <v>24</v>
      </c>
      <c r="J142" s="23" t="s">
        <v>24</v>
      </c>
      <c r="K142" s="23" t="s">
        <v>24</v>
      </c>
      <c r="L142" s="23" t="s">
        <v>24</v>
      </c>
      <c r="M142" s="23" t="s">
        <v>24</v>
      </c>
      <c r="N142" s="23" t="s">
        <v>25</v>
      </c>
      <c r="O142" s="23" t="s">
        <v>24</v>
      </c>
      <c r="P142" s="23" t="s">
        <v>24</v>
      </c>
      <c r="Q142" s="23" t="s">
        <v>24</v>
      </c>
      <c r="R142" s="23" t="s">
        <v>24</v>
      </c>
      <c r="S142" s="23" t="s">
        <v>24</v>
      </c>
      <c r="T142" s="23" t="s">
        <v>24</v>
      </c>
      <c r="U142" s="21" t="s">
        <v>26</v>
      </c>
      <c r="V142" s="15">
        <v>70</v>
      </c>
      <c r="W142" s="10">
        <f>100*80+110*50</f>
        <v>13500</v>
      </c>
      <c r="X142" s="22" t="s">
        <v>27</v>
      </c>
      <c r="Y142" s="19"/>
      <c r="Z142" s="15">
        <v>30</v>
      </c>
      <c r="AA142" s="10">
        <v>15</v>
      </c>
      <c r="AB142" s="10" t="s">
        <v>31</v>
      </c>
      <c r="AC142" s="19" t="s">
        <v>32</v>
      </c>
      <c r="AD142" s="19"/>
      <c r="AE142" s="15">
        <v>54</v>
      </c>
      <c r="AF142" s="10">
        <f>60*40</f>
        <v>2400</v>
      </c>
      <c r="AG142" s="21"/>
      <c r="AH142" s="17"/>
    </row>
    <row r="143" spans="1:34" ht="15.75" customHeight="1">
      <c r="A143" s="15">
        <v>65</v>
      </c>
      <c r="B143" s="81" t="s">
        <v>240</v>
      </c>
      <c r="C143" s="82"/>
      <c r="D143" s="16" t="s">
        <v>241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1"/>
      <c r="P143" s="21"/>
      <c r="Q143" s="21"/>
      <c r="R143" s="21"/>
      <c r="S143" s="21"/>
      <c r="T143" s="21"/>
      <c r="U143" s="21"/>
      <c r="V143" s="15"/>
      <c r="W143" s="10"/>
      <c r="X143" s="19"/>
      <c r="Y143" s="19"/>
      <c r="Z143" s="15"/>
      <c r="AA143" s="10"/>
      <c r="AB143" s="10"/>
      <c r="AC143" s="19"/>
      <c r="AD143" s="19"/>
      <c r="AE143" s="15"/>
      <c r="AF143" s="10"/>
      <c r="AG143" s="21" t="s">
        <v>35</v>
      </c>
      <c r="AH143" s="17"/>
    </row>
    <row r="144" spans="1:34" ht="27.75" customHeight="1">
      <c r="A144" s="15"/>
      <c r="B144" s="23">
        <v>74</v>
      </c>
      <c r="C144" s="27" t="s">
        <v>242</v>
      </c>
      <c r="D144" s="28"/>
      <c r="E144" s="23" t="s">
        <v>24</v>
      </c>
      <c r="F144" s="23" t="s">
        <v>24</v>
      </c>
      <c r="G144" s="23" t="s">
        <v>24</v>
      </c>
      <c r="H144" s="23" t="s">
        <v>24</v>
      </c>
      <c r="I144" s="23" t="s">
        <v>24</v>
      </c>
      <c r="J144" s="23" t="s">
        <v>24</v>
      </c>
      <c r="K144" s="23" t="s">
        <v>24</v>
      </c>
      <c r="L144" s="23" t="s">
        <v>24</v>
      </c>
      <c r="M144" s="23" t="s">
        <v>24</v>
      </c>
      <c r="N144" s="23" t="s">
        <v>25</v>
      </c>
      <c r="O144" s="23" t="s">
        <v>24</v>
      </c>
      <c r="P144" s="23" t="s">
        <v>24</v>
      </c>
      <c r="Q144" s="23" t="s">
        <v>24</v>
      </c>
      <c r="R144" s="23" t="s">
        <v>24</v>
      </c>
      <c r="S144" s="23" t="s">
        <v>24</v>
      </c>
      <c r="T144" s="23" t="s">
        <v>24</v>
      </c>
      <c r="U144" s="21" t="s">
        <v>26</v>
      </c>
      <c r="V144" s="15">
        <v>71</v>
      </c>
      <c r="W144" s="10">
        <f>394*177</f>
        <v>69738</v>
      </c>
      <c r="X144" s="22" t="s">
        <v>27</v>
      </c>
      <c r="Y144" s="19"/>
      <c r="Z144" s="15">
        <v>31</v>
      </c>
      <c r="AA144" s="10">
        <v>60</v>
      </c>
      <c r="AB144" s="10" t="s">
        <v>31</v>
      </c>
      <c r="AC144" s="19" t="s">
        <v>32</v>
      </c>
      <c r="AD144" s="19"/>
      <c r="AE144" s="15"/>
      <c r="AF144" s="10"/>
      <c r="AG144" s="21"/>
      <c r="AH144" s="17"/>
    </row>
    <row r="145" spans="1:34" ht="42" customHeight="1">
      <c r="A145" s="15"/>
      <c r="B145" s="23">
        <v>75</v>
      </c>
      <c r="C145" s="27" t="s">
        <v>243</v>
      </c>
      <c r="D145" s="28"/>
      <c r="E145" s="23" t="s">
        <v>24</v>
      </c>
      <c r="F145" s="23" t="s">
        <v>24</v>
      </c>
      <c r="G145" s="23" t="s">
        <v>24</v>
      </c>
      <c r="H145" s="23" t="s">
        <v>24</v>
      </c>
      <c r="I145" s="23" t="s">
        <v>24</v>
      </c>
      <c r="J145" s="23" t="s">
        <v>24</v>
      </c>
      <c r="K145" s="23" t="s">
        <v>24</v>
      </c>
      <c r="L145" s="23" t="s">
        <v>24</v>
      </c>
      <c r="M145" s="23" t="s">
        <v>24</v>
      </c>
      <c r="N145" s="23" t="s">
        <v>25</v>
      </c>
      <c r="O145" s="23" t="s">
        <v>24</v>
      </c>
      <c r="P145" s="23" t="s">
        <v>24</v>
      </c>
      <c r="Q145" s="23" t="s">
        <v>24</v>
      </c>
      <c r="R145" s="23" t="s">
        <v>24</v>
      </c>
      <c r="S145" s="23" t="s">
        <v>24</v>
      </c>
      <c r="T145" s="23" t="s">
        <v>24</v>
      </c>
      <c r="U145" s="21" t="s">
        <v>26</v>
      </c>
      <c r="V145" s="15">
        <v>72</v>
      </c>
      <c r="W145" s="10">
        <f>340*120+100*90</f>
        <v>49800</v>
      </c>
      <c r="X145" s="22" t="s">
        <v>27</v>
      </c>
      <c r="Y145" s="19"/>
      <c r="Z145" s="15"/>
      <c r="AA145" s="10"/>
      <c r="AB145" s="10"/>
      <c r="AC145" s="22"/>
      <c r="AD145" s="19"/>
      <c r="AE145" s="15">
        <v>55</v>
      </c>
      <c r="AF145" s="10">
        <f>200*40+80*80</f>
        <v>14400</v>
      </c>
      <c r="AG145" s="21"/>
      <c r="AH145" s="17"/>
    </row>
    <row r="146" spans="1:34" ht="42" customHeight="1">
      <c r="A146" s="15"/>
      <c r="B146" s="23">
        <v>76</v>
      </c>
      <c r="C146" s="27" t="s">
        <v>244</v>
      </c>
      <c r="D146" s="28"/>
      <c r="E146" s="23" t="s">
        <v>24</v>
      </c>
      <c r="F146" s="23" t="s">
        <v>24</v>
      </c>
      <c r="G146" s="23" t="s">
        <v>24</v>
      </c>
      <c r="H146" s="23" t="s">
        <v>24</v>
      </c>
      <c r="I146" s="23" t="s">
        <v>24</v>
      </c>
      <c r="J146" s="23" t="s">
        <v>24</v>
      </c>
      <c r="K146" s="23" t="s">
        <v>24</v>
      </c>
      <c r="L146" s="23" t="s">
        <v>24</v>
      </c>
      <c r="M146" s="23" t="s">
        <v>24</v>
      </c>
      <c r="N146" s="23" t="s">
        <v>25</v>
      </c>
      <c r="O146" s="23" t="s">
        <v>24</v>
      </c>
      <c r="P146" s="23" t="s">
        <v>24</v>
      </c>
      <c r="Q146" s="23" t="s">
        <v>24</v>
      </c>
      <c r="R146" s="23" t="s">
        <v>24</v>
      </c>
      <c r="S146" s="23" t="s">
        <v>24</v>
      </c>
      <c r="T146" s="23" t="s">
        <v>24</v>
      </c>
      <c r="U146" s="21" t="s">
        <v>26</v>
      </c>
      <c r="V146" s="15">
        <v>73</v>
      </c>
      <c r="W146" s="10">
        <f>250*120</f>
        <v>30000</v>
      </c>
      <c r="X146" s="22" t="s">
        <v>27</v>
      </c>
      <c r="Y146" s="19"/>
      <c r="Z146" s="15"/>
      <c r="AA146" s="10"/>
      <c r="AB146" s="10"/>
      <c r="AC146" s="22"/>
      <c r="AD146" s="19"/>
      <c r="AE146" s="15">
        <v>56</v>
      </c>
      <c r="AF146" s="10">
        <f>140*90+190*120+220*100</f>
        <v>57400</v>
      </c>
      <c r="AG146" s="21"/>
      <c r="AH146" s="17"/>
    </row>
    <row r="147" spans="1:34" ht="15.75" customHeight="1">
      <c r="A147" s="15">
        <v>66</v>
      </c>
      <c r="B147" s="102" t="s">
        <v>245</v>
      </c>
      <c r="C147" s="103"/>
      <c r="D147" s="16" t="s">
        <v>246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1"/>
      <c r="P147" s="21"/>
      <c r="Q147" s="21"/>
      <c r="R147" s="21"/>
      <c r="S147" s="21"/>
      <c r="T147" s="21"/>
      <c r="U147" s="21"/>
      <c r="V147" s="15"/>
      <c r="W147" s="10"/>
      <c r="X147" s="19"/>
      <c r="Y147" s="19"/>
      <c r="Z147" s="15"/>
      <c r="AA147" s="10"/>
      <c r="AB147" s="10"/>
      <c r="AC147" s="19"/>
      <c r="AD147" s="19"/>
      <c r="AE147" s="15"/>
      <c r="AF147" s="10"/>
      <c r="AG147" s="21" t="s">
        <v>35</v>
      </c>
      <c r="AH147" s="17"/>
    </row>
    <row r="148" spans="1:34" ht="27.75" customHeight="1">
      <c r="A148" s="15"/>
      <c r="B148" s="31">
        <v>77</v>
      </c>
      <c r="C148" s="28" t="s">
        <v>247</v>
      </c>
      <c r="D148" s="28"/>
      <c r="E148" s="23" t="s">
        <v>24</v>
      </c>
      <c r="F148" s="23" t="s">
        <v>24</v>
      </c>
      <c r="G148" s="23" t="s">
        <v>24</v>
      </c>
      <c r="H148" s="23" t="s">
        <v>24</v>
      </c>
      <c r="I148" s="23" t="s">
        <v>24</v>
      </c>
      <c r="J148" s="23" t="s">
        <v>24</v>
      </c>
      <c r="K148" s="23" t="s">
        <v>24</v>
      </c>
      <c r="L148" s="23" t="s">
        <v>24</v>
      </c>
      <c r="M148" s="23" t="s">
        <v>24</v>
      </c>
      <c r="N148" s="23" t="s">
        <v>25</v>
      </c>
      <c r="O148" s="23" t="s">
        <v>24</v>
      </c>
      <c r="P148" s="23" t="s">
        <v>24</v>
      </c>
      <c r="Q148" s="23" t="s">
        <v>24</v>
      </c>
      <c r="R148" s="23" t="s">
        <v>24</v>
      </c>
      <c r="S148" s="23" t="s">
        <v>24</v>
      </c>
      <c r="T148" s="23" t="s">
        <v>24</v>
      </c>
      <c r="U148" s="21" t="s">
        <v>26</v>
      </c>
      <c r="V148" s="15">
        <v>74</v>
      </c>
      <c r="W148" s="10">
        <f>160*110</f>
        <v>17600</v>
      </c>
      <c r="X148" s="22" t="s">
        <v>27</v>
      </c>
      <c r="Y148" s="19"/>
      <c r="Z148" s="15"/>
      <c r="AA148" s="10"/>
      <c r="AB148" s="10"/>
      <c r="AC148" s="22"/>
      <c r="AD148" s="19"/>
      <c r="AE148" s="15">
        <v>57</v>
      </c>
      <c r="AF148" s="10">
        <f>180*80</f>
        <v>14400</v>
      </c>
      <c r="AG148" s="21"/>
      <c r="AH148" s="17"/>
    </row>
    <row r="149" spans="1:34" ht="15.75" customHeight="1">
      <c r="A149" s="15">
        <v>67</v>
      </c>
      <c r="B149" s="102" t="s">
        <v>248</v>
      </c>
      <c r="C149" s="103"/>
      <c r="D149" s="16" t="s">
        <v>249</v>
      </c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1"/>
      <c r="P149" s="21"/>
      <c r="Q149" s="21"/>
      <c r="R149" s="21"/>
      <c r="S149" s="21"/>
      <c r="T149" s="21"/>
      <c r="U149" s="21"/>
      <c r="V149" s="15"/>
      <c r="W149" s="10"/>
      <c r="X149" s="19"/>
      <c r="Y149" s="19"/>
      <c r="Z149" s="15"/>
      <c r="AA149" s="10"/>
      <c r="AB149" s="10"/>
      <c r="AC149" s="19"/>
      <c r="AD149" s="19"/>
      <c r="AE149" s="15"/>
      <c r="AF149" s="10"/>
      <c r="AG149" s="21" t="s">
        <v>35</v>
      </c>
      <c r="AH149" s="17"/>
    </row>
    <row r="150" spans="1:34" ht="42" customHeight="1">
      <c r="A150" s="15"/>
      <c r="B150" s="31">
        <v>78</v>
      </c>
      <c r="C150" s="28" t="s">
        <v>250</v>
      </c>
      <c r="D150" s="28"/>
      <c r="E150" s="23" t="s">
        <v>24</v>
      </c>
      <c r="F150" s="23" t="s">
        <v>24</v>
      </c>
      <c r="G150" s="23" t="s">
        <v>24</v>
      </c>
      <c r="H150" s="23" t="s">
        <v>24</v>
      </c>
      <c r="I150" s="23" t="s">
        <v>24</v>
      </c>
      <c r="J150" s="23" t="s">
        <v>24</v>
      </c>
      <c r="K150" s="23" t="s">
        <v>24</v>
      </c>
      <c r="L150" s="23" t="s">
        <v>24</v>
      </c>
      <c r="M150" s="23" t="s">
        <v>24</v>
      </c>
      <c r="N150" s="23" t="s">
        <v>25</v>
      </c>
      <c r="O150" s="23" t="s">
        <v>24</v>
      </c>
      <c r="P150" s="23" t="s">
        <v>24</v>
      </c>
      <c r="Q150" s="23" t="s">
        <v>24</v>
      </c>
      <c r="R150" s="23" t="s">
        <v>24</v>
      </c>
      <c r="S150" s="23" t="s">
        <v>24</v>
      </c>
      <c r="T150" s="23" t="s">
        <v>24</v>
      </c>
      <c r="U150" s="21" t="s">
        <v>26</v>
      </c>
      <c r="V150" s="15">
        <v>75</v>
      </c>
      <c r="W150" s="10">
        <f>420*210</f>
        <v>88200</v>
      </c>
      <c r="X150" s="22" t="s">
        <v>27</v>
      </c>
      <c r="Y150" s="19"/>
      <c r="Z150" s="15"/>
      <c r="AA150" s="10"/>
      <c r="AB150" s="10"/>
      <c r="AC150" s="22"/>
      <c r="AD150" s="19"/>
      <c r="AE150" s="15">
        <v>58</v>
      </c>
      <c r="AF150" s="10">
        <f>500*45+200*35</f>
        <v>29500</v>
      </c>
      <c r="AG150" s="21"/>
      <c r="AH150" s="17"/>
    </row>
    <row r="151" spans="1:34" ht="27.75" customHeight="1">
      <c r="A151" s="15"/>
      <c r="B151" s="31">
        <v>79</v>
      </c>
      <c r="C151" s="25" t="s">
        <v>251</v>
      </c>
      <c r="D151" s="25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1"/>
      <c r="P151" s="21"/>
      <c r="Q151" s="21"/>
      <c r="R151" s="21"/>
      <c r="S151" s="21"/>
      <c r="T151" s="21"/>
      <c r="U151" s="21"/>
      <c r="V151" s="15"/>
      <c r="W151" s="10"/>
      <c r="X151" s="19"/>
      <c r="Y151" s="19"/>
      <c r="Z151" s="15">
        <v>32</v>
      </c>
      <c r="AA151" s="10">
        <v>150</v>
      </c>
      <c r="AB151" s="10" t="s">
        <v>252</v>
      </c>
      <c r="AC151" s="19" t="s">
        <v>32</v>
      </c>
      <c r="AD151" s="19"/>
      <c r="AE151" s="15">
        <v>59</v>
      </c>
      <c r="AF151" s="10">
        <f>100*80</f>
        <v>8000</v>
      </c>
      <c r="AG151" s="21"/>
      <c r="AH151" s="17"/>
    </row>
    <row r="152" spans="1:34" ht="15.75" customHeight="1">
      <c r="A152" s="15">
        <v>68</v>
      </c>
      <c r="B152" s="102" t="s">
        <v>253</v>
      </c>
      <c r="C152" s="103"/>
      <c r="D152" s="16" t="s">
        <v>254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1"/>
      <c r="P152" s="21"/>
      <c r="Q152" s="21"/>
      <c r="R152" s="21"/>
      <c r="S152" s="21"/>
      <c r="T152" s="21"/>
      <c r="U152" s="21"/>
      <c r="V152" s="15"/>
      <c r="W152" s="10"/>
      <c r="X152" s="19"/>
      <c r="Y152" s="19"/>
      <c r="Z152" s="15"/>
      <c r="AA152" s="10"/>
      <c r="AB152" s="10"/>
      <c r="AC152" s="19"/>
      <c r="AD152" s="19"/>
      <c r="AE152" s="15"/>
      <c r="AF152" s="10"/>
      <c r="AG152" s="21" t="s">
        <v>35</v>
      </c>
      <c r="AH152" s="17"/>
    </row>
    <row r="153" spans="1:34" ht="42" customHeight="1">
      <c r="A153" s="15"/>
      <c r="B153" s="31">
        <v>80</v>
      </c>
      <c r="C153" s="30" t="s">
        <v>255</v>
      </c>
      <c r="D153" s="30"/>
      <c r="E153" s="23" t="s">
        <v>24</v>
      </c>
      <c r="F153" s="23" t="s">
        <v>24</v>
      </c>
      <c r="G153" s="23" t="s">
        <v>24</v>
      </c>
      <c r="H153" s="23" t="s">
        <v>24</v>
      </c>
      <c r="I153" s="23" t="s">
        <v>24</v>
      </c>
      <c r="J153" s="23" t="s">
        <v>24</v>
      </c>
      <c r="K153" s="23" t="s">
        <v>24</v>
      </c>
      <c r="L153" s="23" t="s">
        <v>24</v>
      </c>
      <c r="M153" s="23" t="s">
        <v>24</v>
      </c>
      <c r="N153" s="23" t="s">
        <v>25</v>
      </c>
      <c r="O153" s="23" t="s">
        <v>24</v>
      </c>
      <c r="P153" s="23" t="s">
        <v>24</v>
      </c>
      <c r="Q153" s="23" t="s">
        <v>24</v>
      </c>
      <c r="R153" s="23" t="s">
        <v>24</v>
      </c>
      <c r="S153" s="23" t="s">
        <v>24</v>
      </c>
      <c r="T153" s="23" t="s">
        <v>24</v>
      </c>
      <c r="U153" s="21" t="s">
        <v>26</v>
      </c>
      <c r="V153" s="15">
        <v>76</v>
      </c>
      <c r="W153" s="10">
        <f>100*80</f>
        <v>8000</v>
      </c>
      <c r="X153" s="22" t="s">
        <v>27</v>
      </c>
      <c r="Y153" s="10"/>
      <c r="Z153" s="15"/>
      <c r="AA153" s="10"/>
      <c r="AB153" s="10"/>
      <c r="AC153" s="10"/>
      <c r="AD153" s="10"/>
      <c r="AE153" s="15">
        <v>60</v>
      </c>
      <c r="AF153" s="10">
        <f>80*25+100*15</f>
        <v>3500</v>
      </c>
      <c r="AG153" s="10"/>
      <c r="AH153" s="17"/>
    </row>
    <row r="154" spans="1:34" ht="27.75" customHeight="1">
      <c r="A154" s="15"/>
      <c r="B154" s="31">
        <v>81</v>
      </c>
      <c r="C154" s="25" t="s">
        <v>256</v>
      </c>
      <c r="D154" s="25"/>
      <c r="E154" s="23" t="s">
        <v>24</v>
      </c>
      <c r="F154" s="23" t="s">
        <v>24</v>
      </c>
      <c r="G154" s="23" t="s">
        <v>24</v>
      </c>
      <c r="H154" s="23" t="s">
        <v>24</v>
      </c>
      <c r="I154" s="23" t="s">
        <v>24</v>
      </c>
      <c r="J154" s="23" t="s">
        <v>24</v>
      </c>
      <c r="K154" s="23" t="s">
        <v>24</v>
      </c>
      <c r="L154" s="23" t="s">
        <v>24</v>
      </c>
      <c r="M154" s="23" t="s">
        <v>24</v>
      </c>
      <c r="N154" s="23" t="s">
        <v>25</v>
      </c>
      <c r="O154" s="23" t="s">
        <v>24</v>
      </c>
      <c r="P154" s="23" t="s">
        <v>24</v>
      </c>
      <c r="Q154" s="23" t="s">
        <v>24</v>
      </c>
      <c r="R154" s="23" t="s">
        <v>24</v>
      </c>
      <c r="S154" s="23" t="s">
        <v>24</v>
      </c>
      <c r="T154" s="23" t="s">
        <v>24</v>
      </c>
      <c r="U154" s="21" t="s">
        <v>26</v>
      </c>
      <c r="V154" s="15">
        <v>77</v>
      </c>
      <c r="W154" s="10">
        <f>80*100+190*60</f>
        <v>19400</v>
      </c>
      <c r="X154" s="22" t="s">
        <v>27</v>
      </c>
      <c r="Y154" s="19"/>
      <c r="Z154" s="15">
        <v>33</v>
      </c>
      <c r="AA154" s="10">
        <v>50</v>
      </c>
      <c r="AB154" s="10" t="s">
        <v>252</v>
      </c>
      <c r="AC154" s="19" t="s">
        <v>32</v>
      </c>
      <c r="AD154" s="19"/>
      <c r="AE154" s="15">
        <v>61</v>
      </c>
      <c r="AF154" s="10">
        <f>100*80</f>
        <v>8000</v>
      </c>
      <c r="AG154" s="21"/>
      <c r="AH154" s="17"/>
    </row>
    <row r="155" spans="1:34" ht="27.75" customHeight="1">
      <c r="A155" s="15"/>
      <c r="B155" s="31">
        <v>82</v>
      </c>
      <c r="C155" s="30" t="s">
        <v>257</v>
      </c>
      <c r="D155" s="30"/>
      <c r="E155" s="23" t="s">
        <v>24</v>
      </c>
      <c r="F155" s="23" t="s">
        <v>24</v>
      </c>
      <c r="G155" s="23" t="s">
        <v>24</v>
      </c>
      <c r="H155" s="23" t="s">
        <v>24</v>
      </c>
      <c r="I155" s="23" t="s">
        <v>24</v>
      </c>
      <c r="J155" s="23" t="s">
        <v>24</v>
      </c>
      <c r="K155" s="23" t="s">
        <v>24</v>
      </c>
      <c r="L155" s="23" t="s">
        <v>24</v>
      </c>
      <c r="M155" s="23" t="s">
        <v>24</v>
      </c>
      <c r="N155" s="23" t="s">
        <v>25</v>
      </c>
      <c r="O155" s="23" t="s">
        <v>24</v>
      </c>
      <c r="P155" s="23" t="s">
        <v>24</v>
      </c>
      <c r="Q155" s="23" t="s">
        <v>24</v>
      </c>
      <c r="R155" s="23" t="s">
        <v>24</v>
      </c>
      <c r="S155" s="23" t="s">
        <v>24</v>
      </c>
      <c r="T155" s="23" t="s">
        <v>24</v>
      </c>
      <c r="U155" s="21" t="s">
        <v>26</v>
      </c>
      <c r="V155" s="15">
        <v>78</v>
      </c>
      <c r="W155" s="10">
        <f>100*80</f>
        <v>8000</v>
      </c>
      <c r="X155" s="22" t="s">
        <v>27</v>
      </c>
      <c r="Y155" s="10"/>
      <c r="Z155" s="15"/>
      <c r="AA155" s="10"/>
      <c r="AB155" s="10"/>
      <c r="AC155" s="10"/>
      <c r="AD155" s="10"/>
      <c r="AE155" s="15"/>
      <c r="AF155" s="10"/>
      <c r="AG155" s="10"/>
      <c r="AH155" s="17" t="s">
        <v>95</v>
      </c>
    </row>
    <row r="156" spans="1:34" ht="15.75" customHeight="1">
      <c r="A156" s="15">
        <v>69</v>
      </c>
      <c r="B156" s="102" t="s">
        <v>258</v>
      </c>
      <c r="C156" s="103"/>
      <c r="D156" s="16" t="s">
        <v>259</v>
      </c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1"/>
      <c r="P156" s="21"/>
      <c r="Q156" s="21"/>
      <c r="R156" s="21"/>
      <c r="S156" s="21"/>
      <c r="T156" s="21"/>
      <c r="U156" s="21"/>
      <c r="V156" s="15"/>
      <c r="W156" s="10"/>
      <c r="X156" s="19"/>
      <c r="Y156" s="19"/>
      <c r="Z156" s="15"/>
      <c r="AA156" s="10"/>
      <c r="AB156" s="10"/>
      <c r="AC156" s="19"/>
      <c r="AD156" s="19"/>
      <c r="AE156" s="15"/>
      <c r="AF156" s="10"/>
      <c r="AG156" s="21" t="s">
        <v>35</v>
      </c>
      <c r="AH156" s="17"/>
    </row>
    <row r="157" spans="1:34" ht="27.75" customHeight="1">
      <c r="A157" s="15"/>
      <c r="B157" s="31">
        <v>83</v>
      </c>
      <c r="C157" s="25" t="s">
        <v>260</v>
      </c>
      <c r="D157" s="25"/>
      <c r="E157" s="23" t="s">
        <v>24</v>
      </c>
      <c r="F157" s="23" t="s">
        <v>24</v>
      </c>
      <c r="G157" s="23" t="s">
        <v>24</v>
      </c>
      <c r="H157" s="23" t="s">
        <v>24</v>
      </c>
      <c r="I157" s="23" t="s">
        <v>24</v>
      </c>
      <c r="J157" s="23" t="s">
        <v>24</v>
      </c>
      <c r="K157" s="23" t="s">
        <v>24</v>
      </c>
      <c r="L157" s="23" t="s">
        <v>24</v>
      </c>
      <c r="M157" s="23" t="s">
        <v>24</v>
      </c>
      <c r="N157" s="23" t="s">
        <v>25</v>
      </c>
      <c r="O157" s="23" t="s">
        <v>24</v>
      </c>
      <c r="P157" s="23" t="s">
        <v>24</v>
      </c>
      <c r="Q157" s="23" t="s">
        <v>24</v>
      </c>
      <c r="R157" s="23" t="s">
        <v>24</v>
      </c>
      <c r="S157" s="23" t="s">
        <v>24</v>
      </c>
      <c r="T157" s="23" t="s">
        <v>24</v>
      </c>
      <c r="U157" s="21" t="s">
        <v>26</v>
      </c>
      <c r="V157" s="15">
        <v>79</v>
      </c>
      <c r="W157" s="10">
        <f>80*100+190*60</f>
        <v>19400</v>
      </c>
      <c r="X157" s="22" t="s">
        <v>27</v>
      </c>
      <c r="Y157" s="19"/>
      <c r="Z157" s="15">
        <v>34</v>
      </c>
      <c r="AA157" s="10">
        <v>50</v>
      </c>
      <c r="AB157" s="10" t="s">
        <v>31</v>
      </c>
      <c r="AC157" s="19" t="s">
        <v>32</v>
      </c>
      <c r="AD157" s="19"/>
      <c r="AE157" s="15">
        <v>62</v>
      </c>
      <c r="AF157" s="10">
        <f>100*80</f>
        <v>8000</v>
      </c>
      <c r="AG157" s="21"/>
      <c r="AH157" s="17"/>
    </row>
    <row r="158" spans="1:34" ht="27.75" customHeight="1">
      <c r="A158" s="15"/>
      <c r="B158" s="31">
        <v>84</v>
      </c>
      <c r="C158" s="30" t="s">
        <v>261</v>
      </c>
      <c r="D158" s="30"/>
      <c r="E158" s="23" t="s">
        <v>24</v>
      </c>
      <c r="F158" s="23" t="s">
        <v>24</v>
      </c>
      <c r="G158" s="23" t="s">
        <v>24</v>
      </c>
      <c r="H158" s="23" t="s">
        <v>24</v>
      </c>
      <c r="I158" s="23" t="s">
        <v>24</v>
      </c>
      <c r="J158" s="23" t="s">
        <v>24</v>
      </c>
      <c r="K158" s="23" t="s">
        <v>24</v>
      </c>
      <c r="L158" s="23" t="s">
        <v>24</v>
      </c>
      <c r="M158" s="23" t="s">
        <v>24</v>
      </c>
      <c r="N158" s="23" t="s">
        <v>25</v>
      </c>
      <c r="O158" s="23" t="s">
        <v>24</v>
      </c>
      <c r="P158" s="23" t="s">
        <v>24</v>
      </c>
      <c r="Q158" s="23" t="s">
        <v>24</v>
      </c>
      <c r="R158" s="23" t="s">
        <v>24</v>
      </c>
      <c r="S158" s="23" t="s">
        <v>24</v>
      </c>
      <c r="T158" s="23" t="s">
        <v>24</v>
      </c>
      <c r="U158" s="21" t="s">
        <v>26</v>
      </c>
      <c r="V158" s="15">
        <v>80</v>
      </c>
      <c r="W158" s="10">
        <f>100*80</f>
        <v>8000</v>
      </c>
      <c r="X158" s="22" t="s">
        <v>27</v>
      </c>
      <c r="Y158" s="10"/>
      <c r="Z158" s="15"/>
      <c r="AA158" s="10"/>
      <c r="AB158" s="10"/>
      <c r="AC158" s="10"/>
      <c r="AD158" s="10"/>
      <c r="AE158" s="15"/>
      <c r="AF158" s="10"/>
      <c r="AG158" s="10"/>
      <c r="AH158" s="17" t="s">
        <v>95</v>
      </c>
    </row>
    <row r="159" spans="1:34" ht="15.75" customHeight="1">
      <c r="A159" s="15">
        <v>70</v>
      </c>
      <c r="B159" s="102" t="s">
        <v>262</v>
      </c>
      <c r="C159" s="103"/>
      <c r="D159" s="16" t="s">
        <v>263</v>
      </c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1"/>
      <c r="P159" s="21"/>
      <c r="Q159" s="21"/>
      <c r="R159" s="21"/>
      <c r="S159" s="21"/>
      <c r="T159" s="21"/>
      <c r="U159" s="21"/>
      <c r="V159" s="15"/>
      <c r="W159" s="10"/>
      <c r="X159" s="19"/>
      <c r="Y159" s="19"/>
      <c r="Z159" s="15"/>
      <c r="AA159" s="10"/>
      <c r="AB159" s="10"/>
      <c r="AC159" s="19"/>
      <c r="AD159" s="19"/>
      <c r="AE159" s="15"/>
      <c r="AF159" s="10"/>
      <c r="AG159" s="21" t="s">
        <v>35</v>
      </c>
      <c r="AH159" s="17"/>
    </row>
    <row r="160" spans="1:34" ht="27.75" customHeight="1">
      <c r="A160" s="15"/>
      <c r="B160" s="23">
        <v>85</v>
      </c>
      <c r="C160" s="29" t="s">
        <v>264</v>
      </c>
      <c r="D160" s="30"/>
      <c r="E160" s="23" t="s">
        <v>24</v>
      </c>
      <c r="F160" s="23" t="s">
        <v>24</v>
      </c>
      <c r="G160" s="23" t="s">
        <v>24</v>
      </c>
      <c r="H160" s="23" t="s">
        <v>24</v>
      </c>
      <c r="I160" s="23" t="s">
        <v>24</v>
      </c>
      <c r="J160" s="23" t="s">
        <v>24</v>
      </c>
      <c r="K160" s="23" t="s">
        <v>24</v>
      </c>
      <c r="L160" s="23" t="s">
        <v>24</v>
      </c>
      <c r="M160" s="23" t="s">
        <v>24</v>
      </c>
      <c r="N160" s="23" t="s">
        <v>25</v>
      </c>
      <c r="O160" s="23" t="s">
        <v>24</v>
      </c>
      <c r="P160" s="23" t="s">
        <v>24</v>
      </c>
      <c r="Q160" s="23" t="s">
        <v>24</v>
      </c>
      <c r="R160" s="23" t="s">
        <v>24</v>
      </c>
      <c r="S160" s="23" t="s">
        <v>24</v>
      </c>
      <c r="T160" s="23" t="s">
        <v>24</v>
      </c>
      <c r="U160" s="21" t="s">
        <v>26</v>
      </c>
      <c r="V160" s="15">
        <v>81</v>
      </c>
      <c r="W160" s="10">
        <f>300*340</f>
        <v>102000</v>
      </c>
      <c r="X160" s="22" t="s">
        <v>27</v>
      </c>
      <c r="Y160" s="10"/>
      <c r="Z160" s="15"/>
      <c r="AA160" s="10"/>
      <c r="AB160" s="10"/>
      <c r="AC160" s="10"/>
      <c r="AD160" s="10"/>
      <c r="AE160" s="15">
        <v>63</v>
      </c>
      <c r="AF160" s="10">
        <f>80*100+40*60</f>
        <v>10400</v>
      </c>
      <c r="AG160" s="10"/>
      <c r="AH160" s="17"/>
    </row>
    <row r="161" spans="1:34" ht="15.75" customHeight="1">
      <c r="A161" s="15">
        <v>71</v>
      </c>
      <c r="B161" s="81" t="s">
        <v>265</v>
      </c>
      <c r="C161" s="82"/>
      <c r="D161" s="16" t="s">
        <v>266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1"/>
      <c r="P161" s="21"/>
      <c r="Q161" s="21"/>
      <c r="R161" s="21"/>
      <c r="S161" s="21"/>
      <c r="T161" s="21"/>
      <c r="U161" s="21"/>
      <c r="V161" s="15"/>
      <c r="W161" s="10"/>
      <c r="X161" s="19"/>
      <c r="Y161" s="19"/>
      <c r="Z161" s="15"/>
      <c r="AA161" s="10"/>
      <c r="AB161" s="10"/>
      <c r="AC161" s="19"/>
      <c r="AD161" s="19"/>
      <c r="AE161" s="15"/>
      <c r="AF161" s="10"/>
      <c r="AG161" s="21" t="s">
        <v>35</v>
      </c>
      <c r="AH161" s="17"/>
    </row>
    <row r="162" spans="1:34" ht="27.75" customHeight="1">
      <c r="A162" s="15"/>
      <c r="B162" s="23">
        <v>86</v>
      </c>
      <c r="C162" s="29" t="s">
        <v>264</v>
      </c>
      <c r="D162" s="30"/>
      <c r="E162" s="23" t="s">
        <v>24</v>
      </c>
      <c r="F162" s="23" t="s">
        <v>24</v>
      </c>
      <c r="G162" s="23" t="s">
        <v>24</v>
      </c>
      <c r="H162" s="23" t="s">
        <v>24</v>
      </c>
      <c r="I162" s="23" t="s">
        <v>24</v>
      </c>
      <c r="J162" s="23" t="s">
        <v>24</v>
      </c>
      <c r="K162" s="23" t="s">
        <v>24</v>
      </c>
      <c r="L162" s="23" t="s">
        <v>24</v>
      </c>
      <c r="M162" s="23" t="s">
        <v>24</v>
      </c>
      <c r="N162" s="23" t="s">
        <v>25</v>
      </c>
      <c r="O162" s="23" t="s">
        <v>24</v>
      </c>
      <c r="P162" s="23" t="s">
        <v>24</v>
      </c>
      <c r="Q162" s="23" t="s">
        <v>24</v>
      </c>
      <c r="R162" s="23" t="s">
        <v>24</v>
      </c>
      <c r="S162" s="23" t="s">
        <v>24</v>
      </c>
      <c r="T162" s="23" t="s">
        <v>24</v>
      </c>
      <c r="U162" s="21" t="s">
        <v>26</v>
      </c>
      <c r="V162" s="15">
        <v>82</v>
      </c>
      <c r="W162" s="10">
        <f>300*340</f>
        <v>102000</v>
      </c>
      <c r="X162" s="22" t="s">
        <v>27</v>
      </c>
      <c r="Y162" s="10"/>
      <c r="Z162" s="15"/>
      <c r="AA162" s="10"/>
      <c r="AB162" s="10"/>
      <c r="AC162" s="10"/>
      <c r="AD162" s="10"/>
      <c r="AE162" s="15">
        <v>64</v>
      </c>
      <c r="AF162" s="10">
        <f>80*100+40*60</f>
        <v>10400</v>
      </c>
      <c r="AG162" s="10"/>
      <c r="AH162" s="17"/>
    </row>
    <row r="163" spans="1:34" ht="15.75" customHeight="1">
      <c r="A163" s="15">
        <v>72</v>
      </c>
      <c r="B163" s="81" t="s">
        <v>267</v>
      </c>
      <c r="C163" s="82"/>
      <c r="D163" s="16" t="s">
        <v>268</v>
      </c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1"/>
      <c r="P163" s="21"/>
      <c r="Q163" s="21"/>
      <c r="R163" s="21"/>
      <c r="S163" s="21"/>
      <c r="T163" s="21"/>
      <c r="U163" s="21"/>
      <c r="V163" s="15"/>
      <c r="W163" s="10"/>
      <c r="X163" s="19"/>
      <c r="Y163" s="19"/>
      <c r="Z163" s="15"/>
      <c r="AA163" s="10"/>
      <c r="AB163" s="10"/>
      <c r="AC163" s="19"/>
      <c r="AD163" s="19"/>
      <c r="AE163" s="15"/>
      <c r="AF163" s="10"/>
      <c r="AG163" s="21" t="s">
        <v>35</v>
      </c>
      <c r="AH163" s="17"/>
    </row>
    <row r="164" spans="1:34" ht="27.75" customHeight="1">
      <c r="A164" s="15"/>
      <c r="B164" s="23">
        <v>87</v>
      </c>
      <c r="C164" s="29" t="s">
        <v>269</v>
      </c>
      <c r="D164" s="30"/>
      <c r="E164" s="23" t="s">
        <v>24</v>
      </c>
      <c r="F164" s="23" t="s">
        <v>24</v>
      </c>
      <c r="G164" s="23" t="s">
        <v>24</v>
      </c>
      <c r="H164" s="23" t="s">
        <v>24</v>
      </c>
      <c r="I164" s="23" t="s">
        <v>24</v>
      </c>
      <c r="J164" s="23" t="s">
        <v>24</v>
      </c>
      <c r="K164" s="23" t="s">
        <v>24</v>
      </c>
      <c r="L164" s="23" t="s">
        <v>24</v>
      </c>
      <c r="M164" s="23" t="s">
        <v>24</v>
      </c>
      <c r="N164" s="23" t="s">
        <v>25</v>
      </c>
      <c r="O164" s="23" t="s">
        <v>24</v>
      </c>
      <c r="P164" s="23" t="s">
        <v>24</v>
      </c>
      <c r="Q164" s="23" t="s">
        <v>24</v>
      </c>
      <c r="R164" s="23" t="s">
        <v>24</v>
      </c>
      <c r="S164" s="23" t="s">
        <v>24</v>
      </c>
      <c r="T164" s="23" t="s">
        <v>24</v>
      </c>
      <c r="U164" s="21" t="s">
        <v>26</v>
      </c>
      <c r="V164" s="15">
        <v>83</v>
      </c>
      <c r="W164" s="10">
        <f>170*310</f>
        <v>52700</v>
      </c>
      <c r="X164" s="22" t="s">
        <v>27</v>
      </c>
      <c r="Y164" s="10"/>
      <c r="Z164" s="15"/>
      <c r="AA164" s="10"/>
      <c r="AB164" s="10"/>
      <c r="AC164" s="10"/>
      <c r="AD164" s="10"/>
      <c r="AE164" s="15">
        <v>65</v>
      </c>
      <c r="AF164" s="10">
        <f>310*34+300*34+100*23</f>
        <v>23040</v>
      </c>
      <c r="AG164" s="10"/>
      <c r="AH164" s="17"/>
    </row>
    <row r="165" spans="1:34" ht="15.75" customHeight="1">
      <c r="A165" s="15">
        <v>73</v>
      </c>
      <c r="B165" s="81" t="s">
        <v>270</v>
      </c>
      <c r="C165" s="82"/>
      <c r="D165" s="16" t="s">
        <v>271</v>
      </c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1"/>
      <c r="P165" s="21"/>
      <c r="Q165" s="21"/>
      <c r="R165" s="21"/>
      <c r="S165" s="21"/>
      <c r="T165" s="21"/>
      <c r="U165" s="21"/>
      <c r="V165" s="15"/>
      <c r="W165" s="10"/>
      <c r="X165" s="19"/>
      <c r="Y165" s="19"/>
      <c r="Z165" s="15"/>
      <c r="AA165" s="10"/>
      <c r="AB165" s="10"/>
      <c r="AC165" s="19"/>
      <c r="AD165" s="19"/>
      <c r="AE165" s="15"/>
      <c r="AF165" s="10"/>
      <c r="AG165" s="21" t="s">
        <v>35</v>
      </c>
      <c r="AH165" s="17"/>
    </row>
    <row r="166" spans="1:34" ht="42" customHeight="1">
      <c r="A166" s="15"/>
      <c r="B166" s="23">
        <v>88</v>
      </c>
      <c r="C166" s="29" t="s">
        <v>272</v>
      </c>
      <c r="D166" s="30"/>
      <c r="E166" s="23" t="s">
        <v>24</v>
      </c>
      <c r="F166" s="23" t="s">
        <v>24</v>
      </c>
      <c r="G166" s="23" t="s">
        <v>24</v>
      </c>
      <c r="H166" s="23" t="s">
        <v>24</v>
      </c>
      <c r="I166" s="23" t="s">
        <v>24</v>
      </c>
      <c r="J166" s="23" t="s">
        <v>24</v>
      </c>
      <c r="K166" s="23" t="s">
        <v>24</v>
      </c>
      <c r="L166" s="23" t="s">
        <v>24</v>
      </c>
      <c r="M166" s="23" t="s">
        <v>24</v>
      </c>
      <c r="N166" s="23" t="s">
        <v>25</v>
      </c>
      <c r="O166" s="23" t="s">
        <v>24</v>
      </c>
      <c r="P166" s="23" t="s">
        <v>24</v>
      </c>
      <c r="Q166" s="23" t="s">
        <v>24</v>
      </c>
      <c r="R166" s="23" t="s">
        <v>24</v>
      </c>
      <c r="S166" s="23" t="s">
        <v>24</v>
      </c>
      <c r="T166" s="23" t="s">
        <v>24</v>
      </c>
      <c r="U166" s="21" t="s">
        <v>26</v>
      </c>
      <c r="V166" s="15">
        <v>84</v>
      </c>
      <c r="W166" s="10">
        <f>480*150</f>
        <v>72000</v>
      </c>
      <c r="X166" s="22" t="s">
        <v>27</v>
      </c>
      <c r="Y166" s="10"/>
      <c r="Z166" s="15"/>
      <c r="AA166" s="10"/>
      <c r="AB166" s="10"/>
      <c r="AC166" s="10"/>
      <c r="AD166" s="10"/>
      <c r="AE166" s="15">
        <v>66</v>
      </c>
      <c r="AF166" s="10">
        <f>150*90+570*45+150*40+(130*40/2)</f>
        <v>47750</v>
      </c>
      <c r="AG166" s="10"/>
      <c r="AH166" s="17"/>
    </row>
    <row r="167" spans="1:34" ht="15.75" customHeight="1">
      <c r="A167" s="15">
        <v>74</v>
      </c>
      <c r="B167" s="81" t="s">
        <v>273</v>
      </c>
      <c r="C167" s="82"/>
      <c r="D167" s="16" t="s">
        <v>274</v>
      </c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1"/>
      <c r="P167" s="21"/>
      <c r="Q167" s="21"/>
      <c r="R167" s="21"/>
      <c r="S167" s="21"/>
      <c r="T167" s="21"/>
      <c r="U167" s="21"/>
      <c r="V167" s="15"/>
      <c r="W167" s="10"/>
      <c r="X167" s="19"/>
      <c r="Y167" s="19"/>
      <c r="Z167" s="15"/>
      <c r="AA167" s="10"/>
      <c r="AB167" s="10"/>
      <c r="AC167" s="19"/>
      <c r="AD167" s="19"/>
      <c r="AE167" s="15"/>
      <c r="AF167" s="10"/>
      <c r="AG167" s="21" t="s">
        <v>35</v>
      </c>
      <c r="AH167" s="17"/>
    </row>
    <row r="168" spans="1:34" ht="42" customHeight="1">
      <c r="A168" s="15"/>
      <c r="B168" s="23">
        <v>89</v>
      </c>
      <c r="C168" s="29" t="s">
        <v>275</v>
      </c>
      <c r="D168" s="30"/>
      <c r="E168" s="23" t="s">
        <v>24</v>
      </c>
      <c r="F168" s="23" t="s">
        <v>24</v>
      </c>
      <c r="G168" s="23" t="s">
        <v>24</v>
      </c>
      <c r="H168" s="23" t="s">
        <v>24</v>
      </c>
      <c r="I168" s="23" t="s">
        <v>24</v>
      </c>
      <c r="J168" s="23" t="s">
        <v>24</v>
      </c>
      <c r="K168" s="23" t="s">
        <v>24</v>
      </c>
      <c r="L168" s="23" t="s">
        <v>24</v>
      </c>
      <c r="M168" s="23" t="s">
        <v>24</v>
      </c>
      <c r="N168" s="23" t="s">
        <v>25</v>
      </c>
      <c r="O168" s="23" t="s">
        <v>24</v>
      </c>
      <c r="P168" s="23" t="s">
        <v>24</v>
      </c>
      <c r="Q168" s="23" t="s">
        <v>24</v>
      </c>
      <c r="R168" s="23" t="s">
        <v>24</v>
      </c>
      <c r="S168" s="23" t="s">
        <v>24</v>
      </c>
      <c r="T168" s="23" t="s">
        <v>24</v>
      </c>
      <c r="U168" s="21" t="s">
        <v>26</v>
      </c>
      <c r="V168" s="15">
        <v>85</v>
      </c>
      <c r="W168" s="10">
        <f>200*160</f>
        <v>32000</v>
      </c>
      <c r="X168" s="22" t="s">
        <v>27</v>
      </c>
      <c r="Y168" s="10"/>
      <c r="Z168" s="15"/>
      <c r="AA168" s="10"/>
      <c r="AB168" s="10"/>
      <c r="AC168" s="10"/>
      <c r="AD168" s="10"/>
      <c r="AE168" s="15">
        <v>67</v>
      </c>
      <c r="AF168" s="10">
        <f>150*31+200*35</f>
        <v>11650</v>
      </c>
      <c r="AG168" s="10"/>
      <c r="AH168" s="17"/>
    </row>
    <row r="169" spans="1:34" ht="15.75" customHeight="1">
      <c r="A169" s="15">
        <v>75</v>
      </c>
      <c r="B169" s="83" t="s">
        <v>276</v>
      </c>
      <c r="C169" s="84"/>
      <c r="D169" s="16" t="s">
        <v>277</v>
      </c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1"/>
      <c r="P169" s="21"/>
      <c r="Q169" s="21"/>
      <c r="R169" s="21"/>
      <c r="S169" s="21"/>
      <c r="T169" s="21"/>
      <c r="U169" s="21"/>
      <c r="V169" s="15"/>
      <c r="W169" s="10"/>
      <c r="X169" s="21"/>
      <c r="Y169" s="21"/>
      <c r="Z169" s="15"/>
      <c r="AA169" s="10"/>
      <c r="AB169" s="10"/>
      <c r="AC169" s="21"/>
      <c r="AD169" s="21"/>
      <c r="AE169" s="15"/>
      <c r="AF169" s="10"/>
      <c r="AG169" s="21" t="s">
        <v>35</v>
      </c>
      <c r="AH169" s="13"/>
    </row>
    <row r="170" spans="1:34" ht="42" customHeight="1">
      <c r="A170" s="15"/>
      <c r="B170" s="31">
        <v>90</v>
      </c>
      <c r="C170" s="28" t="s">
        <v>278</v>
      </c>
      <c r="D170" s="28"/>
      <c r="E170" s="23" t="s">
        <v>24</v>
      </c>
      <c r="F170" s="23" t="s">
        <v>24</v>
      </c>
      <c r="G170" s="23" t="s">
        <v>24</v>
      </c>
      <c r="H170" s="23" t="s">
        <v>24</v>
      </c>
      <c r="I170" s="23" t="s">
        <v>24</v>
      </c>
      <c r="J170" s="23" t="s">
        <v>24</v>
      </c>
      <c r="K170" s="23" t="s">
        <v>24</v>
      </c>
      <c r="L170" s="23" t="s">
        <v>24</v>
      </c>
      <c r="M170" s="23" t="s">
        <v>24</v>
      </c>
      <c r="N170" s="23" t="s">
        <v>25</v>
      </c>
      <c r="O170" s="23" t="s">
        <v>24</v>
      </c>
      <c r="P170" s="23" t="s">
        <v>24</v>
      </c>
      <c r="Q170" s="23" t="s">
        <v>24</v>
      </c>
      <c r="R170" s="23" t="s">
        <v>24</v>
      </c>
      <c r="S170" s="23" t="s">
        <v>24</v>
      </c>
      <c r="T170" s="23" t="s">
        <v>24</v>
      </c>
      <c r="U170" s="21" t="s">
        <v>26</v>
      </c>
      <c r="V170" s="15">
        <v>86</v>
      </c>
      <c r="W170" s="10">
        <f>230*60</f>
        <v>13800</v>
      </c>
      <c r="X170" s="22" t="s">
        <v>27</v>
      </c>
      <c r="Y170" s="10"/>
      <c r="Z170" s="15"/>
      <c r="AA170" s="10"/>
      <c r="AB170" s="10"/>
      <c r="AC170" s="21"/>
      <c r="AD170" s="21"/>
      <c r="AE170" s="15">
        <v>68</v>
      </c>
      <c r="AF170" s="10">
        <f>260*26+110*65+130*110</f>
        <v>28210</v>
      </c>
      <c r="AG170" s="10"/>
      <c r="AH170" s="10"/>
    </row>
    <row r="171" spans="1:34" ht="42" customHeight="1">
      <c r="A171" s="15"/>
      <c r="B171" s="31">
        <v>91</v>
      </c>
      <c r="C171" s="28" t="s">
        <v>279</v>
      </c>
      <c r="D171" s="28"/>
      <c r="E171" s="23" t="s">
        <v>24</v>
      </c>
      <c r="F171" s="23" t="s">
        <v>24</v>
      </c>
      <c r="G171" s="23" t="s">
        <v>24</v>
      </c>
      <c r="H171" s="23" t="s">
        <v>24</v>
      </c>
      <c r="I171" s="23" t="s">
        <v>24</v>
      </c>
      <c r="J171" s="23" t="s">
        <v>24</v>
      </c>
      <c r="K171" s="23" t="s">
        <v>24</v>
      </c>
      <c r="L171" s="23" t="s">
        <v>24</v>
      </c>
      <c r="M171" s="23" t="s">
        <v>24</v>
      </c>
      <c r="N171" s="23" t="s">
        <v>25</v>
      </c>
      <c r="O171" s="23" t="s">
        <v>24</v>
      </c>
      <c r="P171" s="23" t="s">
        <v>24</v>
      </c>
      <c r="Q171" s="23" t="s">
        <v>24</v>
      </c>
      <c r="R171" s="23" t="s">
        <v>24</v>
      </c>
      <c r="S171" s="23" t="s">
        <v>24</v>
      </c>
      <c r="T171" s="23" t="s">
        <v>24</v>
      </c>
      <c r="U171" s="21" t="s">
        <v>26</v>
      </c>
      <c r="V171" s="15">
        <v>87</v>
      </c>
      <c r="W171" s="10">
        <f>340*120</f>
        <v>40800</v>
      </c>
      <c r="X171" s="22" t="s">
        <v>27</v>
      </c>
      <c r="Y171" s="21"/>
      <c r="Z171" s="15"/>
      <c r="AA171" s="10"/>
      <c r="AB171" s="10"/>
      <c r="AC171" s="17"/>
      <c r="AD171" s="17"/>
      <c r="AE171" s="15">
        <v>69</v>
      </c>
      <c r="AF171" s="10">
        <f>100*150</f>
        <v>15000</v>
      </c>
      <c r="AG171" s="21"/>
      <c r="AH171" s="13"/>
    </row>
    <row r="172" spans="1:34" ht="47.25" customHeight="1">
      <c r="A172" s="15">
        <v>76</v>
      </c>
      <c r="B172" s="98" t="s">
        <v>280</v>
      </c>
      <c r="C172" s="99"/>
      <c r="D172" s="16" t="s">
        <v>281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4"/>
      <c r="P172" s="14"/>
      <c r="Q172" s="14"/>
      <c r="R172" s="14"/>
      <c r="S172" s="14"/>
      <c r="T172" s="14"/>
      <c r="U172" s="14"/>
      <c r="V172" s="15"/>
      <c r="W172" s="10"/>
      <c r="X172" s="10"/>
      <c r="Y172" s="10"/>
      <c r="Z172" s="15"/>
      <c r="AA172" s="10"/>
      <c r="AB172" s="10"/>
      <c r="AC172" s="21"/>
      <c r="AD172" s="21"/>
      <c r="AE172" s="15"/>
      <c r="AF172" s="10"/>
      <c r="AG172" s="21" t="s">
        <v>35</v>
      </c>
      <c r="AH172" s="17"/>
    </row>
    <row r="173" spans="1:34" ht="27.75" customHeight="1">
      <c r="A173" s="15"/>
      <c r="B173" s="31">
        <v>92</v>
      </c>
      <c r="C173" s="25" t="s">
        <v>282</v>
      </c>
      <c r="D173" s="25"/>
      <c r="E173" s="23" t="s">
        <v>24</v>
      </c>
      <c r="F173" s="23" t="s">
        <v>24</v>
      </c>
      <c r="G173" s="23" t="s">
        <v>24</v>
      </c>
      <c r="H173" s="23" t="s">
        <v>24</v>
      </c>
      <c r="I173" s="23" t="s">
        <v>24</v>
      </c>
      <c r="J173" s="23" t="s">
        <v>24</v>
      </c>
      <c r="K173" s="23" t="s">
        <v>24</v>
      </c>
      <c r="L173" s="23" t="s">
        <v>24</v>
      </c>
      <c r="M173" s="23" t="s">
        <v>24</v>
      </c>
      <c r="N173" s="23" t="s">
        <v>25</v>
      </c>
      <c r="O173" s="23" t="s">
        <v>24</v>
      </c>
      <c r="P173" s="23" t="s">
        <v>24</v>
      </c>
      <c r="Q173" s="23" t="s">
        <v>24</v>
      </c>
      <c r="R173" s="23" t="s">
        <v>24</v>
      </c>
      <c r="S173" s="23" t="s">
        <v>24</v>
      </c>
      <c r="T173" s="23" t="s">
        <v>24</v>
      </c>
      <c r="U173" s="21" t="s">
        <v>26</v>
      </c>
      <c r="V173" s="15">
        <v>88</v>
      </c>
      <c r="W173" s="10">
        <f>90*90</f>
        <v>8100</v>
      </c>
      <c r="X173" s="22" t="s">
        <v>27</v>
      </c>
      <c r="Y173" s="17"/>
      <c r="Z173" s="15"/>
      <c r="AA173" s="10"/>
      <c r="AB173" s="10"/>
      <c r="AC173" s="21"/>
      <c r="AD173" s="21"/>
      <c r="AE173" s="15"/>
      <c r="AF173" s="10"/>
      <c r="AG173" s="17"/>
      <c r="AH173" s="21" t="s">
        <v>283</v>
      </c>
    </row>
    <row r="174" spans="1:34" ht="15.75" customHeight="1">
      <c r="A174" s="15">
        <v>77</v>
      </c>
      <c r="B174" s="98" t="s">
        <v>284</v>
      </c>
      <c r="C174" s="99"/>
      <c r="D174" s="16" t="s">
        <v>285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4"/>
      <c r="P174" s="14"/>
      <c r="Q174" s="14"/>
      <c r="R174" s="14"/>
      <c r="S174" s="14"/>
      <c r="T174" s="14"/>
      <c r="U174" s="14"/>
      <c r="V174" s="15"/>
      <c r="W174" s="10"/>
      <c r="X174" s="10"/>
      <c r="Y174" s="10"/>
      <c r="Z174" s="15"/>
      <c r="AA174" s="10"/>
      <c r="AB174" s="10"/>
      <c r="AC174" s="21"/>
      <c r="AD174" s="21"/>
      <c r="AE174" s="15"/>
      <c r="AF174" s="10"/>
      <c r="AG174" s="21" t="s">
        <v>35</v>
      </c>
      <c r="AH174" s="17"/>
    </row>
    <row r="175" spans="1:34" ht="27.75" customHeight="1">
      <c r="A175" s="15"/>
      <c r="B175" s="31">
        <v>93</v>
      </c>
      <c r="C175" s="25" t="s">
        <v>286</v>
      </c>
      <c r="D175" s="25"/>
      <c r="E175" s="23" t="s">
        <v>24</v>
      </c>
      <c r="F175" s="23" t="s">
        <v>24</v>
      </c>
      <c r="G175" s="23" t="s">
        <v>24</v>
      </c>
      <c r="H175" s="23" t="s">
        <v>24</v>
      </c>
      <c r="I175" s="23" t="s">
        <v>24</v>
      </c>
      <c r="J175" s="23" t="s">
        <v>24</v>
      </c>
      <c r="K175" s="23" t="s">
        <v>24</v>
      </c>
      <c r="L175" s="23" t="s">
        <v>24</v>
      </c>
      <c r="M175" s="23" t="s">
        <v>24</v>
      </c>
      <c r="N175" s="23" t="s">
        <v>25</v>
      </c>
      <c r="O175" s="23" t="s">
        <v>24</v>
      </c>
      <c r="P175" s="23" t="s">
        <v>24</v>
      </c>
      <c r="Q175" s="23" t="s">
        <v>24</v>
      </c>
      <c r="R175" s="23" t="s">
        <v>24</v>
      </c>
      <c r="S175" s="23" t="s">
        <v>24</v>
      </c>
      <c r="T175" s="23" t="s">
        <v>24</v>
      </c>
      <c r="U175" s="21" t="s">
        <v>26</v>
      </c>
      <c r="V175" s="15">
        <v>89</v>
      </c>
      <c r="W175" s="10">
        <f>150*80</f>
        <v>12000</v>
      </c>
      <c r="X175" s="10" t="s">
        <v>47</v>
      </c>
      <c r="Y175" s="10" t="s">
        <v>22</v>
      </c>
      <c r="Z175" s="15">
        <v>35</v>
      </c>
      <c r="AA175" s="10">
        <v>25</v>
      </c>
      <c r="AB175" s="10" t="s">
        <v>287</v>
      </c>
      <c r="AC175" s="17"/>
      <c r="AD175" s="17"/>
      <c r="AE175" s="15">
        <v>70</v>
      </c>
      <c r="AF175" s="10">
        <f>22500+10000+10000</f>
        <v>42500</v>
      </c>
      <c r="AG175" s="21"/>
      <c r="AH175" s="17"/>
    </row>
    <row r="176" spans="1:34" ht="15.75" customHeight="1">
      <c r="A176" s="15">
        <v>78</v>
      </c>
      <c r="B176" s="102" t="s">
        <v>288</v>
      </c>
      <c r="C176" s="103"/>
      <c r="D176" s="16" t="s">
        <v>289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1"/>
      <c r="P176" s="21"/>
      <c r="Q176" s="21"/>
      <c r="R176" s="21"/>
      <c r="S176" s="21"/>
      <c r="T176" s="21"/>
      <c r="U176" s="21"/>
      <c r="V176" s="15"/>
      <c r="W176" s="10"/>
      <c r="X176" s="19"/>
      <c r="Y176" s="19"/>
      <c r="Z176" s="15"/>
      <c r="AA176" s="10"/>
      <c r="AB176" s="10"/>
      <c r="AC176" s="19"/>
      <c r="AD176" s="19"/>
      <c r="AE176" s="15"/>
      <c r="AF176" s="10"/>
      <c r="AG176" s="21" t="s">
        <v>90</v>
      </c>
      <c r="AH176" s="17"/>
    </row>
    <row r="177" spans="1:34" ht="27.75" customHeight="1">
      <c r="A177" s="15"/>
      <c r="B177" s="23">
        <v>94</v>
      </c>
      <c r="C177" s="27" t="s">
        <v>290</v>
      </c>
      <c r="D177" s="28"/>
      <c r="E177" s="23" t="s">
        <v>24</v>
      </c>
      <c r="F177" s="23" t="s">
        <v>24</v>
      </c>
      <c r="G177" s="23" t="s">
        <v>24</v>
      </c>
      <c r="H177" s="23" t="s">
        <v>24</v>
      </c>
      <c r="I177" s="23" t="s">
        <v>24</v>
      </c>
      <c r="J177" s="23" t="s">
        <v>24</v>
      </c>
      <c r="K177" s="23" t="s">
        <v>24</v>
      </c>
      <c r="L177" s="23" t="s">
        <v>24</v>
      </c>
      <c r="M177" s="23" t="s">
        <v>24</v>
      </c>
      <c r="N177" s="23" t="s">
        <v>25</v>
      </c>
      <c r="O177" s="23" t="s">
        <v>24</v>
      </c>
      <c r="P177" s="23" t="s">
        <v>24</v>
      </c>
      <c r="Q177" s="23" t="s">
        <v>24</v>
      </c>
      <c r="R177" s="23" t="s">
        <v>24</v>
      </c>
      <c r="S177" s="23" t="s">
        <v>24</v>
      </c>
      <c r="T177" s="23" t="s">
        <v>24</v>
      </c>
      <c r="U177" s="21" t="s">
        <v>26</v>
      </c>
      <c r="V177" s="15">
        <v>90</v>
      </c>
      <c r="W177" s="10">
        <f>480*150</f>
        <v>72000</v>
      </c>
      <c r="X177" s="22" t="s">
        <v>27</v>
      </c>
      <c r="Y177" s="22"/>
      <c r="Z177" s="15"/>
      <c r="AA177" s="10"/>
      <c r="AB177" s="10"/>
      <c r="AC177" s="22"/>
      <c r="AD177" s="22"/>
      <c r="AE177" s="15">
        <v>71</v>
      </c>
      <c r="AF177" s="10">
        <f>150*90+570*45+150*40+(130*40/2)</f>
        <v>47750</v>
      </c>
      <c r="AG177" s="21"/>
      <c r="AH177" s="17"/>
    </row>
    <row r="178" spans="1:34" ht="15.75" customHeight="1">
      <c r="A178" s="15">
        <v>79</v>
      </c>
      <c r="B178" s="102" t="s">
        <v>291</v>
      </c>
      <c r="C178" s="103"/>
      <c r="D178" s="16" t="s">
        <v>292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1"/>
      <c r="P178" s="21"/>
      <c r="Q178" s="21"/>
      <c r="R178" s="21"/>
      <c r="S178" s="21"/>
      <c r="T178" s="21"/>
      <c r="U178" s="21"/>
      <c r="V178" s="15"/>
      <c r="W178" s="10"/>
      <c r="X178" s="19"/>
      <c r="Y178" s="19"/>
      <c r="Z178" s="15"/>
      <c r="AA178" s="10"/>
      <c r="AB178" s="10"/>
      <c r="AC178" s="19"/>
      <c r="AD178" s="19"/>
      <c r="AE178" s="15"/>
      <c r="AF178" s="10"/>
      <c r="AG178" s="21" t="s">
        <v>90</v>
      </c>
      <c r="AH178" s="17"/>
    </row>
    <row r="179" spans="1:34" ht="27.75" customHeight="1">
      <c r="A179" s="15"/>
      <c r="B179" s="31">
        <v>95</v>
      </c>
      <c r="C179" s="25" t="s">
        <v>293</v>
      </c>
      <c r="D179" s="25"/>
      <c r="E179" s="23" t="s">
        <v>24</v>
      </c>
      <c r="F179" s="23" t="s">
        <v>24</v>
      </c>
      <c r="G179" s="23" t="s">
        <v>24</v>
      </c>
      <c r="H179" s="23" t="s">
        <v>24</v>
      </c>
      <c r="I179" s="23" t="s">
        <v>24</v>
      </c>
      <c r="J179" s="23" t="s">
        <v>24</v>
      </c>
      <c r="K179" s="23" t="s">
        <v>24</v>
      </c>
      <c r="L179" s="23" t="s">
        <v>24</v>
      </c>
      <c r="M179" s="23" t="s">
        <v>24</v>
      </c>
      <c r="N179" s="23" t="s">
        <v>25</v>
      </c>
      <c r="O179" s="23" t="s">
        <v>24</v>
      </c>
      <c r="P179" s="23" t="s">
        <v>24</v>
      </c>
      <c r="Q179" s="23" t="s">
        <v>24</v>
      </c>
      <c r="R179" s="23" t="s">
        <v>24</v>
      </c>
      <c r="S179" s="23" t="s">
        <v>24</v>
      </c>
      <c r="T179" s="23" t="s">
        <v>24</v>
      </c>
      <c r="U179" s="21" t="s">
        <v>26</v>
      </c>
      <c r="V179" s="15">
        <v>91</v>
      </c>
      <c r="W179" s="10">
        <f>320*140</f>
        <v>44800</v>
      </c>
      <c r="X179" s="22" t="s">
        <v>27</v>
      </c>
      <c r="Y179" s="22"/>
      <c r="Z179" s="15"/>
      <c r="AA179" s="10"/>
      <c r="AB179" s="10"/>
      <c r="AC179" s="22"/>
      <c r="AD179" s="22"/>
      <c r="AE179" s="15">
        <v>72</v>
      </c>
      <c r="AF179" s="10">
        <f>320*37</f>
        <v>11840</v>
      </c>
      <c r="AG179" s="21"/>
      <c r="AH179" s="17"/>
    </row>
    <row r="180" spans="1:34" ht="15.75" customHeight="1">
      <c r="A180" s="15">
        <v>80</v>
      </c>
      <c r="B180" s="102" t="s">
        <v>294</v>
      </c>
      <c r="C180" s="103"/>
      <c r="D180" s="16" t="s">
        <v>295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1"/>
      <c r="P180" s="21"/>
      <c r="Q180" s="21"/>
      <c r="R180" s="21"/>
      <c r="S180" s="21"/>
      <c r="T180" s="21"/>
      <c r="U180" s="21"/>
      <c r="V180" s="15"/>
      <c r="W180" s="10"/>
      <c r="X180" s="19"/>
      <c r="Y180" s="19"/>
      <c r="Z180" s="15"/>
      <c r="AA180" s="10"/>
      <c r="AB180" s="10"/>
      <c r="AC180" s="19"/>
      <c r="AD180" s="19"/>
      <c r="AE180" s="15"/>
      <c r="AF180" s="10"/>
      <c r="AG180" s="21" t="s">
        <v>35</v>
      </c>
      <c r="AH180" s="17"/>
    </row>
    <row r="181" spans="1:34" ht="27.75" customHeight="1">
      <c r="A181" s="15"/>
      <c r="B181" s="31">
        <v>96</v>
      </c>
      <c r="C181" s="25" t="s">
        <v>296</v>
      </c>
      <c r="D181" s="25"/>
      <c r="E181" s="23" t="s">
        <v>24</v>
      </c>
      <c r="F181" s="23" t="s">
        <v>24</v>
      </c>
      <c r="G181" s="23" t="s">
        <v>24</v>
      </c>
      <c r="H181" s="23" t="s">
        <v>24</v>
      </c>
      <c r="I181" s="23" t="s">
        <v>24</v>
      </c>
      <c r="J181" s="23" t="s">
        <v>24</v>
      </c>
      <c r="K181" s="23" t="s">
        <v>24</v>
      </c>
      <c r="L181" s="23" t="s">
        <v>24</v>
      </c>
      <c r="M181" s="23" t="s">
        <v>24</v>
      </c>
      <c r="N181" s="23" t="s">
        <v>25</v>
      </c>
      <c r="O181" s="23" t="s">
        <v>24</v>
      </c>
      <c r="P181" s="23" t="s">
        <v>24</v>
      </c>
      <c r="Q181" s="23" t="s">
        <v>24</v>
      </c>
      <c r="R181" s="23" t="s">
        <v>24</v>
      </c>
      <c r="S181" s="23" t="s">
        <v>24</v>
      </c>
      <c r="T181" s="23" t="s">
        <v>24</v>
      </c>
      <c r="U181" s="21" t="s">
        <v>26</v>
      </c>
      <c r="V181" s="15">
        <v>92</v>
      </c>
      <c r="W181" s="10">
        <f>120*100</f>
        <v>12000</v>
      </c>
      <c r="X181" s="22" t="s">
        <v>27</v>
      </c>
      <c r="Y181" s="21"/>
      <c r="Z181" s="15">
        <v>36</v>
      </c>
      <c r="AA181" s="10">
        <v>40</v>
      </c>
      <c r="AB181" s="10" t="s">
        <v>31</v>
      </c>
      <c r="AC181" s="19" t="s">
        <v>32</v>
      </c>
      <c r="AD181" s="21"/>
      <c r="AE181" s="15"/>
      <c r="AF181" s="10"/>
      <c r="AG181" s="21"/>
      <c r="AH181" s="13"/>
    </row>
    <row r="182" spans="1:34" ht="42" customHeight="1">
      <c r="A182" s="15"/>
      <c r="B182" s="31">
        <v>97</v>
      </c>
      <c r="C182" s="25" t="s">
        <v>297</v>
      </c>
      <c r="D182" s="25"/>
      <c r="E182" s="23" t="s">
        <v>24</v>
      </c>
      <c r="F182" s="23" t="s">
        <v>24</v>
      </c>
      <c r="G182" s="23" t="s">
        <v>24</v>
      </c>
      <c r="H182" s="23" t="s">
        <v>24</v>
      </c>
      <c r="I182" s="23" t="s">
        <v>24</v>
      </c>
      <c r="J182" s="23" t="s">
        <v>24</v>
      </c>
      <c r="K182" s="23" t="s">
        <v>24</v>
      </c>
      <c r="L182" s="23" t="s">
        <v>24</v>
      </c>
      <c r="M182" s="23" t="s">
        <v>24</v>
      </c>
      <c r="N182" s="23" t="s">
        <v>25</v>
      </c>
      <c r="O182" s="23" t="s">
        <v>24</v>
      </c>
      <c r="P182" s="23" t="s">
        <v>24</v>
      </c>
      <c r="Q182" s="23" t="s">
        <v>24</v>
      </c>
      <c r="R182" s="23" t="s">
        <v>24</v>
      </c>
      <c r="S182" s="23" t="s">
        <v>24</v>
      </c>
      <c r="T182" s="23" t="s">
        <v>24</v>
      </c>
      <c r="U182" s="21" t="s">
        <v>26</v>
      </c>
      <c r="V182" s="15">
        <v>93</v>
      </c>
      <c r="W182" s="10">
        <f>120*100</f>
        <v>12000</v>
      </c>
      <c r="X182" s="22" t="s">
        <v>27</v>
      </c>
      <c r="Y182" s="21"/>
      <c r="Z182" s="15">
        <v>37</v>
      </c>
      <c r="AA182" s="10">
        <v>40</v>
      </c>
      <c r="AB182" s="10" t="s">
        <v>31</v>
      </c>
      <c r="AC182" s="19" t="s">
        <v>32</v>
      </c>
      <c r="AD182" s="21"/>
      <c r="AE182" s="15"/>
      <c r="AF182" s="10"/>
      <c r="AG182" s="21"/>
      <c r="AH182" s="13"/>
    </row>
    <row r="183" spans="1:34" ht="15.75" customHeight="1">
      <c r="A183" s="15">
        <v>81</v>
      </c>
      <c r="B183" s="102" t="s">
        <v>298</v>
      </c>
      <c r="C183" s="103"/>
      <c r="D183" s="16" t="s">
        <v>299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1"/>
      <c r="P183" s="21"/>
      <c r="Q183" s="21"/>
      <c r="R183" s="21"/>
      <c r="S183" s="21"/>
      <c r="T183" s="21"/>
      <c r="U183" s="21"/>
      <c r="V183" s="15"/>
      <c r="W183" s="10"/>
      <c r="X183" s="19"/>
      <c r="Y183" s="19"/>
      <c r="Z183" s="15"/>
      <c r="AA183" s="10"/>
      <c r="AB183" s="10"/>
      <c r="AC183" s="19"/>
      <c r="AD183" s="19"/>
      <c r="AE183" s="15"/>
      <c r="AF183" s="10"/>
      <c r="AG183" s="21" t="s">
        <v>35</v>
      </c>
      <c r="AH183" s="17"/>
    </row>
    <row r="184" spans="1:34" ht="27.75" customHeight="1">
      <c r="A184" s="15"/>
      <c r="B184" s="31">
        <v>98</v>
      </c>
      <c r="C184" s="30" t="s">
        <v>300</v>
      </c>
      <c r="D184" s="30"/>
      <c r="E184" s="23" t="s">
        <v>24</v>
      </c>
      <c r="F184" s="23" t="s">
        <v>24</v>
      </c>
      <c r="G184" s="23" t="s">
        <v>24</v>
      </c>
      <c r="H184" s="23" t="s">
        <v>24</v>
      </c>
      <c r="I184" s="23" t="s">
        <v>24</v>
      </c>
      <c r="J184" s="23" t="s">
        <v>24</v>
      </c>
      <c r="K184" s="23" t="s">
        <v>24</v>
      </c>
      <c r="L184" s="23" t="s">
        <v>24</v>
      </c>
      <c r="M184" s="23" t="s">
        <v>24</v>
      </c>
      <c r="N184" s="23" t="s">
        <v>25</v>
      </c>
      <c r="O184" s="23" t="s">
        <v>24</v>
      </c>
      <c r="P184" s="23" t="s">
        <v>24</v>
      </c>
      <c r="Q184" s="23" t="s">
        <v>24</v>
      </c>
      <c r="R184" s="23" t="s">
        <v>24</v>
      </c>
      <c r="S184" s="23" t="s">
        <v>24</v>
      </c>
      <c r="T184" s="23" t="s">
        <v>24</v>
      </c>
      <c r="U184" s="21" t="s">
        <v>26</v>
      </c>
      <c r="V184" s="15">
        <v>94</v>
      </c>
      <c r="W184" s="10">
        <f>200*100</f>
        <v>20000</v>
      </c>
      <c r="X184" s="22" t="s">
        <v>27</v>
      </c>
      <c r="Y184" s="10"/>
      <c r="Z184" s="15"/>
      <c r="AA184" s="10"/>
      <c r="AB184" s="10"/>
      <c r="AC184" s="10"/>
      <c r="AD184" s="10"/>
      <c r="AE184" s="15">
        <v>73</v>
      </c>
      <c r="AF184" s="10">
        <f>150*130+200*25</f>
        <v>24500</v>
      </c>
      <c r="AG184" s="10"/>
      <c r="AH184" s="17"/>
    </row>
    <row r="185" spans="1:34" ht="15.75" customHeight="1">
      <c r="A185" s="15">
        <v>82</v>
      </c>
      <c r="B185" s="98" t="s">
        <v>301</v>
      </c>
      <c r="C185" s="99"/>
      <c r="D185" s="16" t="s">
        <v>302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4"/>
      <c r="P185" s="14"/>
      <c r="Q185" s="14"/>
      <c r="R185" s="14"/>
      <c r="S185" s="14"/>
      <c r="T185" s="14"/>
      <c r="U185" s="14"/>
      <c r="V185" s="15"/>
      <c r="W185" s="10"/>
      <c r="X185" s="10"/>
      <c r="Y185" s="10"/>
      <c r="Z185" s="15"/>
      <c r="AA185" s="10"/>
      <c r="AB185" s="10"/>
      <c r="AC185" s="21"/>
      <c r="AD185" s="21"/>
      <c r="AE185" s="15"/>
      <c r="AF185" s="10"/>
      <c r="AG185" s="21" t="s">
        <v>35</v>
      </c>
      <c r="AH185" s="17"/>
    </row>
    <row r="186" spans="1:34" ht="27.75" customHeight="1">
      <c r="A186" s="15"/>
      <c r="B186" s="31">
        <v>99</v>
      </c>
      <c r="C186" s="28" t="s">
        <v>303</v>
      </c>
      <c r="D186" s="28"/>
      <c r="E186" s="23" t="s">
        <v>24</v>
      </c>
      <c r="F186" s="23" t="s">
        <v>24</v>
      </c>
      <c r="G186" s="23" t="s">
        <v>24</v>
      </c>
      <c r="H186" s="23" t="s">
        <v>24</v>
      </c>
      <c r="I186" s="23" t="s">
        <v>24</v>
      </c>
      <c r="J186" s="23" t="s">
        <v>24</v>
      </c>
      <c r="K186" s="23" t="s">
        <v>24</v>
      </c>
      <c r="L186" s="23" t="s">
        <v>24</v>
      </c>
      <c r="M186" s="23" t="s">
        <v>24</v>
      </c>
      <c r="N186" s="23" t="s">
        <v>25</v>
      </c>
      <c r="O186" s="23" t="s">
        <v>24</v>
      </c>
      <c r="P186" s="23" t="s">
        <v>24</v>
      </c>
      <c r="Q186" s="23" t="s">
        <v>24</v>
      </c>
      <c r="R186" s="23" t="s">
        <v>24</v>
      </c>
      <c r="S186" s="23" t="s">
        <v>24</v>
      </c>
      <c r="T186" s="23" t="s">
        <v>24</v>
      </c>
      <c r="U186" s="21" t="s">
        <v>26</v>
      </c>
      <c r="V186" s="15">
        <v>95</v>
      </c>
      <c r="W186" s="10">
        <f>160*120</f>
        <v>19200</v>
      </c>
      <c r="X186" s="10" t="s">
        <v>47</v>
      </c>
      <c r="Y186" s="10" t="s">
        <v>22</v>
      </c>
      <c r="Z186" s="15">
        <v>38</v>
      </c>
      <c r="AA186" s="10">
        <v>150</v>
      </c>
      <c r="AB186" s="10" t="s">
        <v>304</v>
      </c>
      <c r="AC186" s="21" t="s">
        <v>131</v>
      </c>
      <c r="AD186" s="21"/>
      <c r="AE186" s="15"/>
      <c r="AF186" s="10"/>
      <c r="AG186" s="17"/>
      <c r="AH186" s="21"/>
    </row>
    <row r="187" spans="1:34" ht="15.75" customHeight="1">
      <c r="A187" s="15">
        <v>83</v>
      </c>
      <c r="B187" s="102" t="s">
        <v>305</v>
      </c>
      <c r="C187" s="103"/>
      <c r="D187" s="16" t="s">
        <v>306</v>
      </c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1"/>
      <c r="P187" s="21"/>
      <c r="Q187" s="21"/>
      <c r="R187" s="21"/>
      <c r="S187" s="21"/>
      <c r="T187" s="21"/>
      <c r="U187" s="21"/>
      <c r="V187" s="15"/>
      <c r="W187" s="10"/>
      <c r="X187" s="19"/>
      <c r="Y187" s="19"/>
      <c r="Z187" s="15"/>
      <c r="AA187" s="10"/>
      <c r="AB187" s="10"/>
      <c r="AC187" s="19"/>
      <c r="AD187" s="19"/>
      <c r="AE187" s="15"/>
      <c r="AF187" s="10"/>
      <c r="AG187" s="21" t="s">
        <v>90</v>
      </c>
      <c r="AH187" s="17"/>
    </row>
    <row r="188" spans="1:34" ht="27.75" customHeight="1">
      <c r="A188" s="15"/>
      <c r="B188" s="31">
        <v>100</v>
      </c>
      <c r="C188" s="25" t="s">
        <v>307</v>
      </c>
      <c r="D188" s="25"/>
      <c r="E188" s="23" t="s">
        <v>24</v>
      </c>
      <c r="F188" s="23" t="s">
        <v>24</v>
      </c>
      <c r="G188" s="23" t="s">
        <v>24</v>
      </c>
      <c r="H188" s="23" t="s">
        <v>24</v>
      </c>
      <c r="I188" s="23" t="s">
        <v>24</v>
      </c>
      <c r="J188" s="23" t="s">
        <v>24</v>
      </c>
      <c r="K188" s="23" t="s">
        <v>24</v>
      </c>
      <c r="L188" s="23" t="s">
        <v>24</v>
      </c>
      <c r="M188" s="23" t="s">
        <v>24</v>
      </c>
      <c r="N188" s="23" t="s">
        <v>25</v>
      </c>
      <c r="O188" s="23" t="s">
        <v>24</v>
      </c>
      <c r="P188" s="23" t="s">
        <v>24</v>
      </c>
      <c r="Q188" s="23" t="s">
        <v>24</v>
      </c>
      <c r="R188" s="23" t="s">
        <v>24</v>
      </c>
      <c r="S188" s="23" t="s">
        <v>24</v>
      </c>
      <c r="T188" s="23" t="s">
        <v>24</v>
      </c>
      <c r="U188" s="21" t="s">
        <v>26</v>
      </c>
      <c r="V188" s="15">
        <v>96</v>
      </c>
      <c r="W188" s="10">
        <f>200*100</f>
        <v>20000</v>
      </c>
      <c r="X188" s="22" t="s">
        <v>27</v>
      </c>
      <c r="Y188" s="22"/>
      <c r="Z188" s="15">
        <v>39</v>
      </c>
      <c r="AA188" s="10">
        <v>80</v>
      </c>
      <c r="AB188" s="10" t="s">
        <v>31</v>
      </c>
      <c r="AC188" s="19" t="s">
        <v>32</v>
      </c>
      <c r="AD188" s="22"/>
      <c r="AE188" s="15">
        <v>74</v>
      </c>
      <c r="AF188" s="10">
        <f>180*250</f>
        <v>45000</v>
      </c>
      <c r="AG188" s="21"/>
      <c r="AH188" s="17"/>
    </row>
    <row r="189" spans="1:34" ht="39" customHeight="1">
      <c r="A189" s="15">
        <v>84</v>
      </c>
      <c r="B189" s="102" t="s">
        <v>308</v>
      </c>
      <c r="C189" s="103"/>
      <c r="D189" s="16" t="s">
        <v>309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14"/>
      <c r="P189" s="14"/>
      <c r="Q189" s="14"/>
      <c r="R189" s="14"/>
      <c r="S189" s="14"/>
      <c r="T189" s="14"/>
      <c r="U189" s="14"/>
      <c r="V189" s="15"/>
      <c r="W189" s="10"/>
      <c r="X189" s="21"/>
      <c r="Y189" s="21"/>
      <c r="Z189" s="15"/>
      <c r="AA189" s="10"/>
      <c r="AB189" s="10"/>
      <c r="AC189" s="21"/>
      <c r="AD189" s="21"/>
      <c r="AE189" s="15"/>
      <c r="AF189" s="10"/>
      <c r="AG189" s="21" t="s">
        <v>35</v>
      </c>
      <c r="AH189" s="21"/>
    </row>
    <row r="190" spans="1:34" ht="42" customHeight="1">
      <c r="A190" s="15"/>
      <c r="B190" s="31">
        <v>101</v>
      </c>
      <c r="C190" s="28" t="s">
        <v>310</v>
      </c>
      <c r="D190" s="28"/>
      <c r="E190" s="23" t="s">
        <v>24</v>
      </c>
      <c r="F190" s="23" t="s">
        <v>24</v>
      </c>
      <c r="G190" s="23" t="s">
        <v>24</v>
      </c>
      <c r="H190" s="23" t="s">
        <v>24</v>
      </c>
      <c r="I190" s="23" t="s">
        <v>24</v>
      </c>
      <c r="J190" s="23" t="s">
        <v>24</v>
      </c>
      <c r="K190" s="23" t="s">
        <v>24</v>
      </c>
      <c r="L190" s="23" t="s">
        <v>24</v>
      </c>
      <c r="M190" s="23" t="s">
        <v>24</v>
      </c>
      <c r="N190" s="23" t="s">
        <v>25</v>
      </c>
      <c r="O190" s="23" t="s">
        <v>24</v>
      </c>
      <c r="P190" s="23" t="s">
        <v>24</v>
      </c>
      <c r="Q190" s="23" t="s">
        <v>24</v>
      </c>
      <c r="R190" s="23" t="s">
        <v>24</v>
      </c>
      <c r="S190" s="23" t="s">
        <v>24</v>
      </c>
      <c r="T190" s="23" t="s">
        <v>24</v>
      </c>
      <c r="U190" s="21" t="s">
        <v>26</v>
      </c>
      <c r="V190" s="15">
        <v>97</v>
      </c>
      <c r="W190" s="10">
        <f>174*74</f>
        <v>12876</v>
      </c>
      <c r="X190" s="22" t="s">
        <v>27</v>
      </c>
      <c r="Y190" s="21"/>
      <c r="Z190" s="15">
        <v>40</v>
      </c>
      <c r="AA190" s="10">
        <v>270</v>
      </c>
      <c r="AB190" s="10" t="s">
        <v>304</v>
      </c>
      <c r="AC190" s="19" t="s">
        <v>32</v>
      </c>
      <c r="AD190" s="21"/>
      <c r="AE190" s="15"/>
      <c r="AF190" s="10"/>
      <c r="AG190" s="21"/>
      <c r="AH190" s="17"/>
    </row>
    <row r="191" spans="1:34" ht="27.75" customHeight="1">
      <c r="A191" s="15"/>
      <c r="B191" s="31">
        <v>102</v>
      </c>
      <c r="C191" s="25" t="s">
        <v>311</v>
      </c>
      <c r="D191" s="25"/>
      <c r="E191" s="23" t="s">
        <v>24</v>
      </c>
      <c r="F191" s="23" t="s">
        <v>24</v>
      </c>
      <c r="G191" s="23" t="s">
        <v>24</v>
      </c>
      <c r="H191" s="23" t="s">
        <v>24</v>
      </c>
      <c r="I191" s="23" t="s">
        <v>24</v>
      </c>
      <c r="J191" s="23" t="s">
        <v>24</v>
      </c>
      <c r="K191" s="23" t="s">
        <v>24</v>
      </c>
      <c r="L191" s="23" t="s">
        <v>24</v>
      </c>
      <c r="M191" s="23" t="s">
        <v>24</v>
      </c>
      <c r="N191" s="23" t="s">
        <v>25</v>
      </c>
      <c r="O191" s="23" t="s">
        <v>24</v>
      </c>
      <c r="P191" s="23" t="s">
        <v>24</v>
      </c>
      <c r="Q191" s="23" t="s">
        <v>24</v>
      </c>
      <c r="R191" s="23" t="s">
        <v>24</v>
      </c>
      <c r="S191" s="23" t="s">
        <v>24</v>
      </c>
      <c r="T191" s="23" t="s">
        <v>24</v>
      </c>
      <c r="U191" s="21" t="s">
        <v>26</v>
      </c>
      <c r="V191" s="15">
        <v>98</v>
      </c>
      <c r="W191" s="10">
        <f>100*50+130*40</f>
        <v>10200</v>
      </c>
      <c r="X191" s="22" t="s">
        <v>27</v>
      </c>
      <c r="Y191" s="19"/>
      <c r="Z191" s="15">
        <v>41</v>
      </c>
      <c r="AA191" s="10">
        <v>20</v>
      </c>
      <c r="AB191" s="10" t="s">
        <v>31</v>
      </c>
      <c r="AC191" s="19" t="s">
        <v>32</v>
      </c>
      <c r="AD191" s="19"/>
      <c r="AE191" s="15">
        <v>75</v>
      </c>
      <c r="AF191" s="10">
        <f>60*30</f>
        <v>1800</v>
      </c>
      <c r="AG191" s="21"/>
      <c r="AH191" s="17"/>
    </row>
    <row r="192" spans="1:34" ht="15.75" customHeight="1">
      <c r="A192" s="15">
        <v>85</v>
      </c>
      <c r="B192" s="102" t="s">
        <v>312</v>
      </c>
      <c r="C192" s="103"/>
      <c r="D192" s="16" t="s">
        <v>313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1"/>
      <c r="P192" s="21"/>
      <c r="Q192" s="21"/>
      <c r="R192" s="21"/>
      <c r="S192" s="21"/>
      <c r="T192" s="21"/>
      <c r="U192" s="21"/>
      <c r="V192" s="15"/>
      <c r="W192" s="10"/>
      <c r="X192" s="19"/>
      <c r="Y192" s="19"/>
      <c r="Z192" s="15"/>
      <c r="AA192" s="10"/>
      <c r="AB192" s="10"/>
      <c r="AC192" s="19"/>
      <c r="AD192" s="19"/>
      <c r="AE192" s="15"/>
      <c r="AF192" s="10"/>
      <c r="AG192" s="21" t="s">
        <v>90</v>
      </c>
      <c r="AH192" s="17"/>
    </row>
    <row r="193" spans="1:34" ht="27.75" customHeight="1">
      <c r="A193" s="15"/>
      <c r="B193" s="31">
        <v>103</v>
      </c>
      <c r="C193" s="25" t="s">
        <v>314</v>
      </c>
      <c r="D193" s="25"/>
      <c r="E193" s="23" t="s">
        <v>24</v>
      </c>
      <c r="F193" s="23" t="s">
        <v>24</v>
      </c>
      <c r="G193" s="23" t="s">
        <v>24</v>
      </c>
      <c r="H193" s="23" t="s">
        <v>24</v>
      </c>
      <c r="I193" s="23" t="s">
        <v>24</v>
      </c>
      <c r="J193" s="23" t="s">
        <v>24</v>
      </c>
      <c r="K193" s="23" t="s">
        <v>24</v>
      </c>
      <c r="L193" s="23" t="s">
        <v>24</v>
      </c>
      <c r="M193" s="23" t="s">
        <v>24</v>
      </c>
      <c r="N193" s="23" t="s">
        <v>25</v>
      </c>
      <c r="O193" s="23" t="s">
        <v>24</v>
      </c>
      <c r="P193" s="23" t="s">
        <v>24</v>
      </c>
      <c r="Q193" s="23" t="s">
        <v>24</v>
      </c>
      <c r="R193" s="23" t="s">
        <v>24</v>
      </c>
      <c r="S193" s="23" t="s">
        <v>24</v>
      </c>
      <c r="T193" s="23" t="s">
        <v>24</v>
      </c>
      <c r="U193" s="21" t="s">
        <v>26</v>
      </c>
      <c r="V193" s="15">
        <v>99</v>
      </c>
      <c r="W193" s="10">
        <f>150*400</f>
        <v>60000</v>
      </c>
      <c r="X193" s="22" t="s">
        <v>27</v>
      </c>
      <c r="Y193" s="21"/>
      <c r="Z193" s="15">
        <v>42</v>
      </c>
      <c r="AA193" s="10">
        <v>40</v>
      </c>
      <c r="AB193" s="10" t="s">
        <v>31</v>
      </c>
      <c r="AC193" s="21" t="s">
        <v>131</v>
      </c>
      <c r="AD193" s="17"/>
      <c r="AE193" s="15"/>
      <c r="AF193" s="10"/>
      <c r="AG193" s="21"/>
      <c r="AH193" s="13"/>
    </row>
    <row r="194" spans="1:34" ht="15.75" customHeight="1">
      <c r="A194" s="15">
        <v>86</v>
      </c>
      <c r="B194" s="98" t="s">
        <v>315</v>
      </c>
      <c r="C194" s="99"/>
      <c r="D194" s="16" t="s">
        <v>316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4"/>
      <c r="P194" s="14"/>
      <c r="Q194" s="14"/>
      <c r="R194" s="14"/>
      <c r="S194" s="14"/>
      <c r="T194" s="14"/>
      <c r="U194" s="14"/>
      <c r="V194" s="15"/>
      <c r="W194" s="10"/>
      <c r="X194" s="10"/>
      <c r="Y194" s="10"/>
      <c r="Z194" s="15"/>
      <c r="AA194" s="10"/>
      <c r="AB194" s="10"/>
      <c r="AC194" s="21"/>
      <c r="AD194" s="21"/>
      <c r="AE194" s="15"/>
      <c r="AF194" s="10"/>
      <c r="AG194" s="21" t="s">
        <v>35</v>
      </c>
      <c r="AH194" s="17"/>
    </row>
    <row r="195" spans="1:34" ht="15.75" customHeight="1">
      <c r="A195" s="15"/>
      <c r="B195" s="31">
        <v>104</v>
      </c>
      <c r="C195" s="25" t="s">
        <v>50</v>
      </c>
      <c r="D195" s="25"/>
      <c r="E195" s="23" t="s">
        <v>24</v>
      </c>
      <c r="F195" s="23" t="s">
        <v>24</v>
      </c>
      <c r="G195" s="23" t="s">
        <v>24</v>
      </c>
      <c r="H195" s="23" t="s">
        <v>24</v>
      </c>
      <c r="I195" s="23" t="s">
        <v>24</v>
      </c>
      <c r="J195" s="23" t="s">
        <v>24</v>
      </c>
      <c r="K195" s="23" t="s">
        <v>24</v>
      </c>
      <c r="L195" s="23" t="s">
        <v>24</v>
      </c>
      <c r="M195" s="23" t="s">
        <v>24</v>
      </c>
      <c r="N195" s="23" t="s">
        <v>25</v>
      </c>
      <c r="O195" s="23" t="s">
        <v>24</v>
      </c>
      <c r="P195" s="23" t="s">
        <v>24</v>
      </c>
      <c r="Q195" s="23" t="s">
        <v>24</v>
      </c>
      <c r="R195" s="23" t="s">
        <v>24</v>
      </c>
      <c r="S195" s="23" t="s">
        <v>24</v>
      </c>
      <c r="T195" s="23" t="s">
        <v>24</v>
      </c>
      <c r="U195" s="21" t="s">
        <v>26</v>
      </c>
      <c r="V195" s="15">
        <v>100</v>
      </c>
      <c r="W195" s="10">
        <f>120*100+120*100</f>
        <v>24000</v>
      </c>
      <c r="X195" s="10" t="s">
        <v>47</v>
      </c>
      <c r="Y195" s="10" t="s">
        <v>22</v>
      </c>
      <c r="Z195" s="15">
        <v>43</v>
      </c>
      <c r="AA195" s="10">
        <v>45</v>
      </c>
      <c r="AB195" s="10" t="s">
        <v>31</v>
      </c>
      <c r="AC195" s="21" t="s">
        <v>131</v>
      </c>
      <c r="AD195" s="19" t="s">
        <v>52</v>
      </c>
      <c r="AE195" s="15"/>
      <c r="AF195" s="10"/>
      <c r="AG195" s="17"/>
      <c r="AH195" s="21"/>
    </row>
    <row r="196" spans="1:34" s="5" customFormat="1" ht="15.75" customHeight="1">
      <c r="A196" s="15">
        <v>86</v>
      </c>
      <c r="B196" s="13">
        <v>104</v>
      </c>
      <c r="C196" s="40"/>
      <c r="D196" s="41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5"/>
      <c r="P196" s="15"/>
      <c r="Q196" s="15"/>
      <c r="R196" s="15"/>
      <c r="S196" s="15"/>
      <c r="T196" s="15"/>
      <c r="U196" s="15"/>
      <c r="V196" s="15">
        <v>100</v>
      </c>
      <c r="W196" s="10"/>
      <c r="X196" s="42"/>
      <c r="Y196" s="42"/>
      <c r="Z196" s="15">
        <v>43</v>
      </c>
      <c r="AA196" s="10"/>
      <c r="AB196" s="10"/>
      <c r="AC196" s="42"/>
      <c r="AD196" s="42"/>
      <c r="AE196" s="15">
        <v>75</v>
      </c>
      <c r="AF196" s="10"/>
      <c r="AG196" s="15"/>
      <c r="AH196" s="15"/>
    </row>
    <row r="197" spans="1:34" ht="15.75" customHeight="1">
      <c r="A197" s="15">
        <v>87</v>
      </c>
      <c r="B197" s="83" t="s">
        <v>317</v>
      </c>
      <c r="C197" s="84"/>
      <c r="D197" s="43" t="s">
        <v>318</v>
      </c>
      <c r="E197" s="44"/>
      <c r="F197" s="44"/>
      <c r="G197" s="44"/>
      <c r="H197" s="44"/>
      <c r="I197" s="44"/>
      <c r="J197" s="44"/>
      <c r="K197" s="44"/>
      <c r="L197" s="44"/>
      <c r="M197" s="44"/>
      <c r="N197" s="45"/>
      <c r="O197" s="44"/>
      <c r="P197" s="44"/>
      <c r="Q197" s="44"/>
      <c r="R197" s="44"/>
      <c r="S197" s="44"/>
      <c r="T197" s="44"/>
      <c r="U197" s="45"/>
      <c r="V197" s="46"/>
      <c r="W197" s="33"/>
      <c r="X197" s="33"/>
      <c r="Y197" s="19"/>
      <c r="Z197" s="47"/>
      <c r="AA197" s="34"/>
      <c r="AB197" s="34"/>
      <c r="AC197" s="33"/>
      <c r="AD197" s="33"/>
      <c r="AE197" s="48"/>
      <c r="AF197" s="33"/>
      <c r="AG197" s="21" t="s">
        <v>90</v>
      </c>
      <c r="AH197" s="34"/>
    </row>
    <row r="198" spans="1:34" ht="49.5" customHeight="1">
      <c r="A198" s="23"/>
      <c r="B198" s="13">
        <v>105</v>
      </c>
      <c r="C198" s="36" t="s">
        <v>319</v>
      </c>
      <c r="D198" s="23"/>
      <c r="E198" s="23" t="s">
        <v>24</v>
      </c>
      <c r="F198" s="23" t="s">
        <v>24</v>
      </c>
      <c r="G198" s="23" t="s">
        <v>24</v>
      </c>
      <c r="H198" s="23" t="s">
        <v>24</v>
      </c>
      <c r="I198" s="23" t="s">
        <v>24</v>
      </c>
      <c r="J198" s="23" t="s">
        <v>24</v>
      </c>
      <c r="K198" s="23" t="s">
        <v>24</v>
      </c>
      <c r="L198" s="23" t="s">
        <v>24</v>
      </c>
      <c r="M198" s="23" t="s">
        <v>24</v>
      </c>
      <c r="N198" s="23" t="s">
        <v>25</v>
      </c>
      <c r="O198" s="23" t="s">
        <v>24</v>
      </c>
      <c r="P198" s="23" t="s">
        <v>24</v>
      </c>
      <c r="Q198" s="23" t="s">
        <v>24</v>
      </c>
      <c r="R198" s="23" t="s">
        <v>24</v>
      </c>
      <c r="S198" s="23" t="s">
        <v>24</v>
      </c>
      <c r="T198" s="23" t="s">
        <v>24</v>
      </c>
      <c r="U198" s="23" t="s">
        <v>25</v>
      </c>
      <c r="V198" s="13">
        <v>1</v>
      </c>
      <c r="W198" s="23">
        <f>110*85</f>
        <v>9350</v>
      </c>
      <c r="X198" s="23" t="s">
        <v>320</v>
      </c>
      <c r="Y198" s="23" t="s">
        <v>321</v>
      </c>
      <c r="Z198" s="13"/>
      <c r="AA198" s="23"/>
      <c r="AB198" s="23"/>
      <c r="AC198" s="23"/>
      <c r="AD198" s="23"/>
      <c r="AE198" s="13">
        <v>1</v>
      </c>
      <c r="AF198" s="23">
        <f>200*80</f>
        <v>16000</v>
      </c>
      <c r="AG198" s="23"/>
      <c r="AH198" s="17"/>
    </row>
    <row r="199" spans="1:34" ht="49.5" customHeight="1">
      <c r="A199" s="23"/>
      <c r="B199" s="13">
        <v>106</v>
      </c>
      <c r="C199" s="36" t="s">
        <v>322</v>
      </c>
      <c r="D199" s="23"/>
      <c r="E199" s="23" t="s">
        <v>24</v>
      </c>
      <c r="F199" s="23" t="s">
        <v>24</v>
      </c>
      <c r="G199" s="23" t="s">
        <v>24</v>
      </c>
      <c r="H199" s="23" t="s">
        <v>24</v>
      </c>
      <c r="I199" s="23" t="s">
        <v>24</v>
      </c>
      <c r="J199" s="23" t="s">
        <v>24</v>
      </c>
      <c r="K199" s="23" t="s">
        <v>24</v>
      </c>
      <c r="L199" s="23" t="s">
        <v>24</v>
      </c>
      <c r="M199" s="23" t="s">
        <v>24</v>
      </c>
      <c r="N199" s="23" t="s">
        <v>25</v>
      </c>
      <c r="O199" s="23" t="s">
        <v>24</v>
      </c>
      <c r="P199" s="23" t="s">
        <v>24</v>
      </c>
      <c r="Q199" s="23" t="s">
        <v>24</v>
      </c>
      <c r="R199" s="23" t="s">
        <v>24</v>
      </c>
      <c r="S199" s="23" t="s">
        <v>24</v>
      </c>
      <c r="T199" s="23" t="s">
        <v>24</v>
      </c>
      <c r="U199" s="23" t="s">
        <v>25</v>
      </c>
      <c r="V199" s="13">
        <v>2</v>
      </c>
      <c r="W199" s="23">
        <f>306*204+108*177</f>
        <v>81540</v>
      </c>
      <c r="X199" s="23" t="s">
        <v>320</v>
      </c>
      <c r="Y199" s="23" t="s">
        <v>321</v>
      </c>
      <c r="Z199" s="13">
        <v>1</v>
      </c>
      <c r="AA199" s="23">
        <v>120</v>
      </c>
      <c r="AB199" s="23" t="s">
        <v>323</v>
      </c>
      <c r="AC199" s="23" t="s">
        <v>320</v>
      </c>
      <c r="AD199" s="23" t="s">
        <v>321</v>
      </c>
      <c r="AE199" s="13"/>
      <c r="AF199" s="23"/>
      <c r="AG199" s="23"/>
      <c r="AH199" s="17"/>
    </row>
    <row r="200" spans="1:34" ht="15.75" customHeight="1">
      <c r="A200" s="49">
        <v>88</v>
      </c>
      <c r="B200" s="83" t="s">
        <v>324</v>
      </c>
      <c r="C200" s="84"/>
      <c r="D200" s="8" t="s">
        <v>325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50"/>
      <c r="O200" s="13"/>
      <c r="P200" s="13"/>
      <c r="Q200" s="13"/>
      <c r="R200" s="13"/>
      <c r="S200" s="13"/>
      <c r="T200" s="13"/>
      <c r="U200" s="50"/>
      <c r="V200" s="46"/>
      <c r="W200" s="33"/>
      <c r="X200" s="33"/>
      <c r="Y200" s="33"/>
      <c r="Z200" s="47"/>
      <c r="AA200" s="34"/>
      <c r="AB200" s="34"/>
      <c r="AC200" s="33"/>
      <c r="AD200" s="33"/>
      <c r="AE200" s="13"/>
      <c r="AF200" s="33"/>
      <c r="AG200" s="21" t="s">
        <v>90</v>
      </c>
      <c r="AH200" s="21"/>
    </row>
    <row r="201" spans="1:34" ht="49.5" customHeight="1">
      <c r="A201" s="23"/>
      <c r="B201" s="13">
        <v>107</v>
      </c>
      <c r="C201" s="36" t="s">
        <v>326</v>
      </c>
      <c r="D201" s="23"/>
      <c r="E201" s="23" t="s">
        <v>24</v>
      </c>
      <c r="F201" s="23" t="s">
        <v>24</v>
      </c>
      <c r="G201" s="23" t="s">
        <v>24</v>
      </c>
      <c r="H201" s="23" t="s">
        <v>24</v>
      </c>
      <c r="I201" s="23" t="s">
        <v>24</v>
      </c>
      <c r="J201" s="23" t="s">
        <v>24</v>
      </c>
      <c r="K201" s="23" t="s">
        <v>24</v>
      </c>
      <c r="L201" s="23" t="s">
        <v>24</v>
      </c>
      <c r="M201" s="23" t="s">
        <v>24</v>
      </c>
      <c r="N201" s="23" t="s">
        <v>25</v>
      </c>
      <c r="O201" s="23" t="s">
        <v>24</v>
      </c>
      <c r="P201" s="23" t="s">
        <v>24</v>
      </c>
      <c r="Q201" s="23" t="s">
        <v>24</v>
      </c>
      <c r="R201" s="23" t="s">
        <v>24</v>
      </c>
      <c r="S201" s="23" t="s">
        <v>24</v>
      </c>
      <c r="T201" s="23" t="s">
        <v>24</v>
      </c>
      <c r="U201" s="23" t="s">
        <v>25</v>
      </c>
      <c r="V201" s="13">
        <v>3</v>
      </c>
      <c r="W201" s="23">
        <f>200*210</f>
        <v>42000</v>
      </c>
      <c r="X201" s="23" t="s">
        <v>320</v>
      </c>
      <c r="Y201" s="23" t="s">
        <v>321</v>
      </c>
      <c r="Z201" s="13"/>
      <c r="AA201" s="23"/>
      <c r="AB201" s="23"/>
      <c r="AC201" s="23"/>
      <c r="AD201" s="23"/>
      <c r="AE201" s="13">
        <v>2</v>
      </c>
      <c r="AF201" s="23">
        <v>12000</v>
      </c>
      <c r="AG201" s="23"/>
      <c r="AH201" s="23"/>
    </row>
    <row r="202" spans="1:34" ht="26.25" customHeight="1">
      <c r="A202" s="49">
        <v>89</v>
      </c>
      <c r="B202" s="97" t="s">
        <v>327</v>
      </c>
      <c r="C202" s="97"/>
      <c r="D202" s="13" t="s">
        <v>328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50"/>
      <c r="O202" s="13"/>
      <c r="P202" s="13"/>
      <c r="Q202" s="13"/>
      <c r="R202" s="13"/>
      <c r="S202" s="13"/>
      <c r="T202" s="13"/>
      <c r="U202" s="50"/>
      <c r="V202" s="20"/>
      <c r="W202" s="10"/>
      <c r="X202" s="10"/>
      <c r="Y202" s="10"/>
      <c r="Z202" s="14"/>
      <c r="AA202" s="21"/>
      <c r="AB202" s="21"/>
      <c r="AC202" s="21"/>
      <c r="AD202" s="21"/>
      <c r="AE202" s="13"/>
      <c r="AF202" s="20"/>
      <c r="AG202" s="10" t="s">
        <v>329</v>
      </c>
      <c r="AH202" s="17"/>
    </row>
    <row r="203" spans="1:34" ht="66" customHeight="1">
      <c r="A203" s="39"/>
      <c r="B203" s="13">
        <v>108</v>
      </c>
      <c r="C203" s="36" t="s">
        <v>330</v>
      </c>
      <c r="D203" s="23"/>
      <c r="E203" s="23" t="s">
        <v>24</v>
      </c>
      <c r="F203" s="23" t="s">
        <v>24</v>
      </c>
      <c r="G203" s="23" t="s">
        <v>24</v>
      </c>
      <c r="H203" s="23" t="s">
        <v>24</v>
      </c>
      <c r="I203" s="23" t="s">
        <v>24</v>
      </c>
      <c r="J203" s="23" t="s">
        <v>24</v>
      </c>
      <c r="K203" s="23" t="s">
        <v>24</v>
      </c>
      <c r="L203" s="23" t="s">
        <v>24</v>
      </c>
      <c r="M203" s="23" t="s">
        <v>24</v>
      </c>
      <c r="N203" s="23" t="s">
        <v>25</v>
      </c>
      <c r="O203" s="23" t="s">
        <v>24</v>
      </c>
      <c r="P203" s="23" t="s">
        <v>24</v>
      </c>
      <c r="Q203" s="23" t="s">
        <v>24</v>
      </c>
      <c r="R203" s="23" t="s">
        <v>24</v>
      </c>
      <c r="S203" s="23" t="s">
        <v>24</v>
      </c>
      <c r="T203" s="23" t="s">
        <v>24</v>
      </c>
      <c r="U203" s="23" t="s">
        <v>25</v>
      </c>
      <c r="V203" s="13">
        <v>4</v>
      </c>
      <c r="W203" s="23">
        <f>125*175</f>
        <v>21875</v>
      </c>
      <c r="X203" s="23" t="s">
        <v>320</v>
      </c>
      <c r="Y203" s="23" t="s">
        <v>321</v>
      </c>
      <c r="Z203" s="13"/>
      <c r="AA203" s="23"/>
      <c r="AB203" s="23"/>
      <c r="AC203" s="23"/>
      <c r="AD203" s="23"/>
      <c r="AE203" s="13">
        <v>3</v>
      </c>
      <c r="AF203" s="23">
        <f>175*20+90*20+20*45+35*40+20*200+20*400</f>
        <v>19600</v>
      </c>
      <c r="AG203" s="23"/>
      <c r="AH203" s="23"/>
    </row>
    <row r="204" spans="1:34" ht="66" customHeight="1">
      <c r="A204" s="39"/>
      <c r="B204" s="13">
        <v>109</v>
      </c>
      <c r="C204" s="36" t="s">
        <v>331</v>
      </c>
      <c r="D204" s="23"/>
      <c r="E204" s="23" t="s">
        <v>24</v>
      </c>
      <c r="F204" s="23" t="s">
        <v>24</v>
      </c>
      <c r="G204" s="23" t="s">
        <v>24</v>
      </c>
      <c r="H204" s="23" t="s">
        <v>24</v>
      </c>
      <c r="I204" s="23" t="s">
        <v>24</v>
      </c>
      <c r="J204" s="23" t="s">
        <v>24</v>
      </c>
      <c r="K204" s="23" t="s">
        <v>24</v>
      </c>
      <c r="L204" s="23" t="s">
        <v>24</v>
      </c>
      <c r="M204" s="23" t="s">
        <v>24</v>
      </c>
      <c r="N204" s="23" t="s">
        <v>25</v>
      </c>
      <c r="O204" s="23" t="s">
        <v>24</v>
      </c>
      <c r="P204" s="23" t="s">
        <v>24</v>
      </c>
      <c r="Q204" s="23" t="s">
        <v>24</v>
      </c>
      <c r="R204" s="23" t="s">
        <v>24</v>
      </c>
      <c r="S204" s="23" t="s">
        <v>24</v>
      </c>
      <c r="T204" s="23" t="s">
        <v>24</v>
      </c>
      <c r="U204" s="23" t="s">
        <v>25</v>
      </c>
      <c r="V204" s="13">
        <v>5</v>
      </c>
      <c r="W204" s="23">
        <f>100*100+150*75</f>
        <v>21250</v>
      </c>
      <c r="X204" s="23" t="s">
        <v>320</v>
      </c>
      <c r="Y204" s="23" t="s">
        <v>321</v>
      </c>
      <c r="Z204" s="13">
        <v>2</v>
      </c>
      <c r="AA204" s="23">
        <v>70</v>
      </c>
      <c r="AB204" s="23" t="s">
        <v>332</v>
      </c>
      <c r="AC204" s="23" t="s">
        <v>320</v>
      </c>
      <c r="AD204" s="23" t="s">
        <v>321</v>
      </c>
      <c r="AE204" s="13"/>
      <c r="AF204" s="23"/>
      <c r="AG204" s="23"/>
      <c r="AH204" s="23"/>
    </row>
    <row r="205" spans="1:34" ht="15.75" customHeight="1">
      <c r="A205" s="52">
        <v>90</v>
      </c>
      <c r="B205" s="83" t="s">
        <v>333</v>
      </c>
      <c r="C205" s="84"/>
      <c r="D205" s="13" t="s">
        <v>334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50"/>
      <c r="O205" s="13"/>
      <c r="P205" s="13"/>
      <c r="Q205" s="13"/>
      <c r="R205" s="13"/>
      <c r="S205" s="13"/>
      <c r="T205" s="13"/>
      <c r="U205" s="50"/>
      <c r="V205" s="13"/>
      <c r="W205" s="23"/>
      <c r="X205" s="10"/>
      <c r="Y205" s="10"/>
      <c r="Z205" s="23"/>
      <c r="AA205" s="23"/>
      <c r="AB205" s="21"/>
      <c r="AC205" s="21"/>
      <c r="AD205" s="21"/>
      <c r="AE205" s="13"/>
      <c r="AF205" s="23"/>
      <c r="AG205" s="10" t="s">
        <v>329</v>
      </c>
      <c r="AH205" s="17"/>
    </row>
    <row r="206" spans="1:34" ht="49.5" customHeight="1">
      <c r="A206" s="52"/>
      <c r="B206" s="13">
        <v>110</v>
      </c>
      <c r="C206" s="24" t="s">
        <v>335</v>
      </c>
      <c r="D206" s="23"/>
      <c r="E206" s="23" t="s">
        <v>24</v>
      </c>
      <c r="F206" s="23" t="s">
        <v>24</v>
      </c>
      <c r="G206" s="23" t="s">
        <v>24</v>
      </c>
      <c r="H206" s="23" t="s">
        <v>24</v>
      </c>
      <c r="I206" s="23" t="s">
        <v>24</v>
      </c>
      <c r="J206" s="23" t="s">
        <v>24</v>
      </c>
      <c r="K206" s="23" t="s">
        <v>24</v>
      </c>
      <c r="L206" s="23" t="s">
        <v>24</v>
      </c>
      <c r="M206" s="23" t="s">
        <v>24</v>
      </c>
      <c r="N206" s="53" t="s">
        <v>336</v>
      </c>
      <c r="O206" s="23" t="s">
        <v>24</v>
      </c>
      <c r="P206" s="23" t="s">
        <v>24</v>
      </c>
      <c r="Q206" s="23" t="s">
        <v>24</v>
      </c>
      <c r="R206" s="23" t="s">
        <v>24</v>
      </c>
      <c r="S206" s="23" t="s">
        <v>24</v>
      </c>
      <c r="T206" s="23" t="s">
        <v>24</v>
      </c>
      <c r="U206" s="53" t="s">
        <v>336</v>
      </c>
      <c r="V206" s="13">
        <v>6</v>
      </c>
      <c r="W206" s="23">
        <f>200*150</f>
        <v>30000</v>
      </c>
      <c r="X206" s="21" t="s">
        <v>131</v>
      </c>
      <c r="Y206" s="19" t="s">
        <v>337</v>
      </c>
      <c r="Z206" s="23"/>
      <c r="AA206" s="23"/>
      <c r="AB206" s="21"/>
      <c r="AC206" s="19"/>
      <c r="AD206" s="19"/>
      <c r="AE206" s="13">
        <v>4</v>
      </c>
      <c r="AF206" s="23">
        <f>200*50+200*50+300*80</f>
        <v>44000</v>
      </c>
      <c r="AG206" s="21"/>
      <c r="AH206" s="17"/>
    </row>
    <row r="207" spans="1:34" ht="15.75" customHeight="1">
      <c r="A207" s="49">
        <v>91</v>
      </c>
      <c r="B207" s="100" t="s">
        <v>338</v>
      </c>
      <c r="C207" s="101"/>
      <c r="D207" s="8" t="s">
        <v>339</v>
      </c>
      <c r="E207" s="8"/>
      <c r="F207" s="8"/>
      <c r="G207" s="8"/>
      <c r="H207" s="8"/>
      <c r="I207" s="8"/>
      <c r="J207" s="8"/>
      <c r="K207" s="8"/>
      <c r="L207" s="8"/>
      <c r="M207" s="8"/>
      <c r="N207" s="54"/>
      <c r="O207" s="8"/>
      <c r="P207" s="8"/>
      <c r="Q207" s="8"/>
      <c r="R207" s="8"/>
      <c r="S207" s="8"/>
      <c r="T207" s="8"/>
      <c r="U207" s="54"/>
      <c r="V207" s="20"/>
      <c r="W207" s="55"/>
      <c r="X207" s="10"/>
      <c r="Y207" s="10"/>
      <c r="Z207" s="14"/>
      <c r="AA207" s="21"/>
      <c r="AB207" s="21"/>
      <c r="AC207" s="21"/>
      <c r="AD207" s="21"/>
      <c r="AE207" s="13"/>
      <c r="AF207" s="21"/>
      <c r="AG207" s="21" t="s">
        <v>90</v>
      </c>
      <c r="AH207" s="10"/>
    </row>
    <row r="208" spans="1:34" ht="33" customHeight="1">
      <c r="A208" s="39"/>
      <c r="B208" s="13">
        <v>111</v>
      </c>
      <c r="C208" s="36" t="s">
        <v>340</v>
      </c>
      <c r="D208" s="23"/>
      <c r="E208" s="23" t="s">
        <v>24</v>
      </c>
      <c r="F208" s="23" t="s">
        <v>24</v>
      </c>
      <c r="G208" s="23" t="s">
        <v>24</v>
      </c>
      <c r="H208" s="23" t="s">
        <v>24</v>
      </c>
      <c r="I208" s="23" t="s">
        <v>24</v>
      </c>
      <c r="J208" s="23" t="s">
        <v>24</v>
      </c>
      <c r="K208" s="23" t="s">
        <v>24</v>
      </c>
      <c r="L208" s="23" t="s">
        <v>24</v>
      </c>
      <c r="M208" s="23" t="s">
        <v>24</v>
      </c>
      <c r="N208" s="23" t="s">
        <v>25</v>
      </c>
      <c r="O208" s="23" t="s">
        <v>24</v>
      </c>
      <c r="P208" s="23" t="s">
        <v>24</v>
      </c>
      <c r="Q208" s="23" t="s">
        <v>24</v>
      </c>
      <c r="R208" s="23" t="s">
        <v>24</v>
      </c>
      <c r="S208" s="23" t="s">
        <v>24</v>
      </c>
      <c r="T208" s="23" t="s">
        <v>24</v>
      </c>
      <c r="U208" s="23" t="s">
        <v>25</v>
      </c>
      <c r="V208" s="13">
        <v>7</v>
      </c>
      <c r="W208" s="23">
        <f>(150*60)+(150*60)</f>
        <v>18000</v>
      </c>
      <c r="X208" s="23" t="s">
        <v>341</v>
      </c>
      <c r="Y208" s="23" t="s">
        <v>321</v>
      </c>
      <c r="Z208" s="13"/>
      <c r="AA208" s="23"/>
      <c r="AB208" s="23"/>
      <c r="AC208" s="23"/>
      <c r="AD208" s="23"/>
      <c r="AE208" s="13">
        <v>5</v>
      </c>
      <c r="AF208" s="23">
        <f>130*70+80*90+(40*80)/2</f>
        <v>17900</v>
      </c>
      <c r="AG208" s="23"/>
      <c r="AH208" s="23"/>
    </row>
    <row r="209" spans="1:34" ht="15.75" customHeight="1">
      <c r="A209" s="49">
        <v>92</v>
      </c>
      <c r="B209" s="96" t="s">
        <v>342</v>
      </c>
      <c r="C209" s="96"/>
      <c r="D209" s="13" t="s">
        <v>343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50"/>
      <c r="O209" s="13"/>
      <c r="P209" s="13"/>
      <c r="Q209" s="13"/>
      <c r="R209" s="13"/>
      <c r="S209" s="13"/>
      <c r="T209" s="13"/>
      <c r="U209" s="50"/>
      <c r="V209" s="56"/>
      <c r="W209" s="19"/>
      <c r="X209" s="19"/>
      <c r="Y209" s="19"/>
      <c r="Z209" s="21"/>
      <c r="AA209" s="21"/>
      <c r="AB209" s="21"/>
      <c r="AC209" s="19"/>
      <c r="AD209" s="19"/>
      <c r="AE209" s="13"/>
      <c r="AF209" s="22"/>
      <c r="AG209" s="21" t="s">
        <v>344</v>
      </c>
      <c r="AH209" s="17"/>
    </row>
    <row r="210" spans="1:34" ht="49.5" customHeight="1">
      <c r="A210" s="57"/>
      <c r="B210" s="13">
        <v>112</v>
      </c>
      <c r="C210" s="24" t="s">
        <v>345</v>
      </c>
      <c r="D210" s="23"/>
      <c r="E210" s="23" t="s">
        <v>24</v>
      </c>
      <c r="F210" s="23" t="s">
        <v>24</v>
      </c>
      <c r="G210" s="23" t="s">
        <v>24</v>
      </c>
      <c r="H210" s="23" t="s">
        <v>24</v>
      </c>
      <c r="I210" s="23" t="s">
        <v>24</v>
      </c>
      <c r="J210" s="23" t="s">
        <v>24</v>
      </c>
      <c r="K210" s="23" t="s">
        <v>24</v>
      </c>
      <c r="L210" s="23" t="s">
        <v>24</v>
      </c>
      <c r="M210" s="23" t="s">
        <v>24</v>
      </c>
      <c r="N210" s="53" t="s">
        <v>336</v>
      </c>
      <c r="O210" s="23" t="s">
        <v>24</v>
      </c>
      <c r="P210" s="23" t="s">
        <v>24</v>
      </c>
      <c r="Q210" s="23" t="s">
        <v>24</v>
      </c>
      <c r="R210" s="23" t="s">
        <v>24</v>
      </c>
      <c r="S210" s="23" t="s">
        <v>24</v>
      </c>
      <c r="T210" s="23" t="s">
        <v>24</v>
      </c>
      <c r="U210" s="53" t="s">
        <v>336</v>
      </c>
      <c r="V210" s="13">
        <v>8</v>
      </c>
      <c r="W210" s="23">
        <f>183*90+223*100</f>
        <v>38770</v>
      </c>
      <c r="X210" s="23" t="s">
        <v>346</v>
      </c>
      <c r="Y210" s="22"/>
      <c r="Z210" s="21"/>
      <c r="AA210" s="21"/>
      <c r="AB210" s="21"/>
      <c r="AC210" s="22"/>
      <c r="AD210" s="22"/>
      <c r="AE210" s="13">
        <v>6</v>
      </c>
      <c r="AF210" s="23">
        <f>60*50+100*70</f>
        <v>10000</v>
      </c>
      <c r="AG210" s="21"/>
      <c r="AH210" s="17"/>
    </row>
    <row r="211" spans="1:34" ht="15.75" customHeight="1">
      <c r="A211" s="49">
        <v>93</v>
      </c>
      <c r="B211" s="97" t="s">
        <v>347</v>
      </c>
      <c r="C211" s="97"/>
      <c r="D211" s="13" t="s">
        <v>348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50"/>
      <c r="O211" s="13"/>
      <c r="P211" s="13"/>
      <c r="Q211" s="13"/>
      <c r="R211" s="13"/>
      <c r="S211" s="13"/>
      <c r="T211" s="13"/>
      <c r="U211" s="50"/>
      <c r="V211" s="15"/>
      <c r="W211" s="10"/>
      <c r="X211" s="10"/>
      <c r="Y211" s="10"/>
      <c r="Z211" s="15"/>
      <c r="AA211" s="10"/>
      <c r="AB211" s="10"/>
      <c r="AC211" s="10"/>
      <c r="AD211" s="10"/>
      <c r="AE211" s="13"/>
      <c r="AF211" s="10"/>
      <c r="AG211" s="21" t="s">
        <v>35</v>
      </c>
      <c r="AH211" s="17"/>
    </row>
    <row r="212" spans="1:34" ht="33" customHeight="1">
      <c r="A212" s="39"/>
      <c r="B212" s="13">
        <v>113</v>
      </c>
      <c r="C212" s="36" t="s">
        <v>349</v>
      </c>
      <c r="D212" s="23"/>
      <c r="E212" s="23" t="s">
        <v>24</v>
      </c>
      <c r="F212" s="23" t="s">
        <v>24</v>
      </c>
      <c r="G212" s="23" t="s">
        <v>24</v>
      </c>
      <c r="H212" s="23" t="s">
        <v>24</v>
      </c>
      <c r="I212" s="23" t="s">
        <v>24</v>
      </c>
      <c r="J212" s="23" t="s">
        <v>24</v>
      </c>
      <c r="K212" s="23" t="s">
        <v>24</v>
      </c>
      <c r="L212" s="23" t="s">
        <v>24</v>
      </c>
      <c r="M212" s="23" t="s">
        <v>24</v>
      </c>
      <c r="N212" s="23" t="s">
        <v>25</v>
      </c>
      <c r="O212" s="23" t="s">
        <v>24</v>
      </c>
      <c r="P212" s="23" t="s">
        <v>24</v>
      </c>
      <c r="Q212" s="23" t="s">
        <v>24</v>
      </c>
      <c r="R212" s="23" t="s">
        <v>24</v>
      </c>
      <c r="S212" s="23" t="s">
        <v>24</v>
      </c>
      <c r="T212" s="23" t="s">
        <v>24</v>
      </c>
      <c r="U212" s="23" t="s">
        <v>25</v>
      </c>
      <c r="V212" s="13">
        <v>9</v>
      </c>
      <c r="W212" s="23">
        <f>245*45</f>
        <v>11025</v>
      </c>
      <c r="X212" s="23" t="s">
        <v>346</v>
      </c>
      <c r="Y212" s="23"/>
      <c r="Z212" s="13">
        <v>3</v>
      </c>
      <c r="AA212" s="23">
        <v>15</v>
      </c>
      <c r="AB212" s="23" t="s">
        <v>332</v>
      </c>
      <c r="AC212" s="23" t="s">
        <v>320</v>
      </c>
      <c r="AD212" s="23" t="s">
        <v>321</v>
      </c>
      <c r="AE212" s="13">
        <v>7</v>
      </c>
      <c r="AF212" s="23">
        <f>80*40</f>
        <v>3200</v>
      </c>
      <c r="AG212" s="23"/>
      <c r="AH212" s="23"/>
    </row>
    <row r="213" spans="1:34" ht="15.75" customHeight="1">
      <c r="A213" s="49">
        <v>94</v>
      </c>
      <c r="B213" s="83" t="s">
        <v>350</v>
      </c>
      <c r="C213" s="84"/>
      <c r="D213" s="13" t="s">
        <v>351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50"/>
      <c r="O213" s="13"/>
      <c r="P213" s="13"/>
      <c r="Q213" s="13"/>
      <c r="R213" s="13"/>
      <c r="S213" s="13"/>
      <c r="T213" s="13"/>
      <c r="U213" s="50"/>
      <c r="V213" s="46"/>
      <c r="W213" s="33"/>
      <c r="X213" s="33"/>
      <c r="Y213" s="33"/>
      <c r="Z213" s="47"/>
      <c r="AA213" s="34"/>
      <c r="AB213" s="34"/>
      <c r="AC213" s="33"/>
      <c r="AD213" s="33"/>
      <c r="AE213" s="13"/>
      <c r="AF213" s="33"/>
      <c r="AG213" s="21" t="s">
        <v>90</v>
      </c>
      <c r="AH213" s="34"/>
    </row>
    <row r="214" spans="1:34" ht="66" customHeight="1">
      <c r="A214" s="39"/>
      <c r="B214" s="13">
        <v>114</v>
      </c>
      <c r="C214" s="36" t="s">
        <v>352</v>
      </c>
      <c r="D214" s="23"/>
      <c r="E214" s="23" t="s">
        <v>24</v>
      </c>
      <c r="F214" s="23" t="s">
        <v>24</v>
      </c>
      <c r="G214" s="23" t="s">
        <v>24</v>
      </c>
      <c r="H214" s="23" t="s">
        <v>24</v>
      </c>
      <c r="I214" s="23" t="s">
        <v>24</v>
      </c>
      <c r="J214" s="23" t="s">
        <v>24</v>
      </c>
      <c r="K214" s="23" t="s">
        <v>24</v>
      </c>
      <c r="L214" s="23" t="s">
        <v>24</v>
      </c>
      <c r="M214" s="23" t="s">
        <v>24</v>
      </c>
      <c r="N214" s="23" t="s">
        <v>25</v>
      </c>
      <c r="O214" s="23" t="s">
        <v>24</v>
      </c>
      <c r="P214" s="23" t="s">
        <v>24</v>
      </c>
      <c r="Q214" s="23" t="s">
        <v>24</v>
      </c>
      <c r="R214" s="23" t="s">
        <v>24</v>
      </c>
      <c r="S214" s="23" t="s">
        <v>24</v>
      </c>
      <c r="T214" s="23" t="s">
        <v>24</v>
      </c>
      <c r="U214" s="23" t="s">
        <v>25</v>
      </c>
      <c r="V214" s="13">
        <v>10</v>
      </c>
      <c r="W214" s="23">
        <f>175*125</f>
        <v>21875</v>
      </c>
      <c r="X214" s="23" t="s">
        <v>320</v>
      </c>
      <c r="Y214" s="23" t="s">
        <v>321</v>
      </c>
      <c r="Z214" s="13"/>
      <c r="AA214" s="23"/>
      <c r="AB214" s="23"/>
      <c r="AC214" s="23"/>
      <c r="AD214" s="23"/>
      <c r="AE214" s="13">
        <v>8</v>
      </c>
      <c r="AF214" s="23">
        <f>200*80</f>
        <v>16000</v>
      </c>
      <c r="AG214" s="23"/>
      <c r="AH214" s="23"/>
    </row>
    <row r="215" spans="1:34" ht="15.75" customHeight="1">
      <c r="A215" s="49">
        <v>95</v>
      </c>
      <c r="B215" s="83" t="s">
        <v>353</v>
      </c>
      <c r="C215" s="84"/>
      <c r="D215" s="13" t="s">
        <v>354</v>
      </c>
      <c r="E215" s="13"/>
      <c r="F215" s="13"/>
      <c r="G215" s="13"/>
      <c r="H215" s="13"/>
      <c r="I215" s="13"/>
      <c r="J215" s="13"/>
      <c r="K215" s="13"/>
      <c r="L215" s="13"/>
      <c r="M215" s="13"/>
      <c r="N215" s="50"/>
      <c r="O215" s="13"/>
      <c r="P215" s="13"/>
      <c r="Q215" s="13"/>
      <c r="R215" s="13"/>
      <c r="S215" s="13"/>
      <c r="T215" s="13"/>
      <c r="U215" s="50"/>
      <c r="V215" s="48"/>
      <c r="W215" s="33"/>
      <c r="X215" s="34"/>
      <c r="Y215" s="34"/>
      <c r="Z215" s="47"/>
      <c r="AA215" s="34"/>
      <c r="AB215" s="34"/>
      <c r="AC215" s="34"/>
      <c r="AD215" s="34"/>
      <c r="AE215" s="13"/>
      <c r="AF215" s="34"/>
      <c r="AG215" s="21" t="s">
        <v>35</v>
      </c>
      <c r="AH215" s="34"/>
    </row>
    <row r="216" spans="1:34" ht="33" customHeight="1">
      <c r="A216" s="39"/>
      <c r="B216" s="13">
        <v>115</v>
      </c>
      <c r="C216" s="36" t="s">
        <v>349</v>
      </c>
      <c r="D216" s="23"/>
      <c r="E216" s="23" t="s">
        <v>24</v>
      </c>
      <c r="F216" s="23" t="s">
        <v>24</v>
      </c>
      <c r="G216" s="23" t="s">
        <v>24</v>
      </c>
      <c r="H216" s="23" t="s">
        <v>24</v>
      </c>
      <c r="I216" s="23" t="s">
        <v>24</v>
      </c>
      <c r="J216" s="23" t="s">
        <v>24</v>
      </c>
      <c r="K216" s="23" t="s">
        <v>24</v>
      </c>
      <c r="L216" s="23" t="s">
        <v>24</v>
      </c>
      <c r="M216" s="23" t="s">
        <v>24</v>
      </c>
      <c r="N216" s="23" t="s">
        <v>25</v>
      </c>
      <c r="O216" s="23" t="s">
        <v>24</v>
      </c>
      <c r="P216" s="23" t="s">
        <v>24</v>
      </c>
      <c r="Q216" s="23" t="s">
        <v>24</v>
      </c>
      <c r="R216" s="23" t="s">
        <v>24</v>
      </c>
      <c r="S216" s="23" t="s">
        <v>24</v>
      </c>
      <c r="T216" s="23" t="s">
        <v>24</v>
      </c>
      <c r="U216" s="23" t="s">
        <v>25</v>
      </c>
      <c r="V216" s="13">
        <v>11</v>
      </c>
      <c r="W216" s="23">
        <f>174*74</f>
        <v>12876</v>
      </c>
      <c r="X216" s="23" t="s">
        <v>320</v>
      </c>
      <c r="Y216" s="23" t="s">
        <v>321</v>
      </c>
      <c r="Z216" s="13">
        <v>4</v>
      </c>
      <c r="AA216" s="23">
        <v>15</v>
      </c>
      <c r="AB216" s="23" t="s">
        <v>332</v>
      </c>
      <c r="AC216" s="23" t="s">
        <v>320</v>
      </c>
      <c r="AD216" s="23" t="s">
        <v>355</v>
      </c>
      <c r="AE216" s="13">
        <v>9</v>
      </c>
      <c r="AF216" s="23">
        <f>60*20</f>
        <v>1200</v>
      </c>
      <c r="AG216" s="23"/>
      <c r="AH216" s="23"/>
    </row>
    <row r="217" spans="1:34" ht="15.75" customHeight="1">
      <c r="A217" s="49">
        <v>96</v>
      </c>
      <c r="B217" s="83" t="s">
        <v>356</v>
      </c>
      <c r="C217" s="84"/>
      <c r="D217" s="13" t="s">
        <v>357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50"/>
      <c r="O217" s="13"/>
      <c r="P217" s="13"/>
      <c r="Q217" s="13"/>
      <c r="R217" s="13"/>
      <c r="S217" s="13"/>
      <c r="T217" s="13"/>
      <c r="U217" s="50"/>
      <c r="V217" s="46"/>
      <c r="W217" s="33"/>
      <c r="X217" s="33"/>
      <c r="Y217" s="33"/>
      <c r="Z217" s="47"/>
      <c r="AA217" s="34"/>
      <c r="AB217" s="34"/>
      <c r="AC217" s="33"/>
      <c r="AD217" s="33"/>
      <c r="AE217" s="13"/>
      <c r="AF217" s="33"/>
      <c r="AG217" s="21" t="s">
        <v>90</v>
      </c>
      <c r="AH217" s="34"/>
    </row>
    <row r="218" spans="1:34" ht="49.5" customHeight="1">
      <c r="A218" s="39"/>
      <c r="B218" s="13">
        <v>116</v>
      </c>
      <c r="C218" s="36" t="s">
        <v>358</v>
      </c>
      <c r="D218" s="23"/>
      <c r="E218" s="23" t="s">
        <v>24</v>
      </c>
      <c r="F218" s="23" t="s">
        <v>24</v>
      </c>
      <c r="G218" s="23" t="s">
        <v>24</v>
      </c>
      <c r="H218" s="23" t="s">
        <v>24</v>
      </c>
      <c r="I218" s="23" t="s">
        <v>24</v>
      </c>
      <c r="J218" s="23" t="s">
        <v>24</v>
      </c>
      <c r="K218" s="23" t="s">
        <v>24</v>
      </c>
      <c r="L218" s="23" t="s">
        <v>24</v>
      </c>
      <c r="M218" s="23" t="s">
        <v>24</v>
      </c>
      <c r="N218" s="23" t="s">
        <v>25</v>
      </c>
      <c r="O218" s="23" t="s">
        <v>24</v>
      </c>
      <c r="P218" s="23" t="s">
        <v>24</v>
      </c>
      <c r="Q218" s="23" t="s">
        <v>24</v>
      </c>
      <c r="R218" s="23" t="s">
        <v>24</v>
      </c>
      <c r="S218" s="23" t="s">
        <v>24</v>
      </c>
      <c r="T218" s="23" t="s">
        <v>24</v>
      </c>
      <c r="U218" s="23" t="s">
        <v>25</v>
      </c>
      <c r="V218" s="13">
        <v>12</v>
      </c>
      <c r="W218" s="23">
        <f>300*150</f>
        <v>45000</v>
      </c>
      <c r="X218" s="23" t="s">
        <v>320</v>
      </c>
      <c r="Y218" s="23" t="s">
        <v>321</v>
      </c>
      <c r="Z218" s="13"/>
      <c r="AA218" s="23"/>
      <c r="AB218" s="23"/>
      <c r="AC218" s="23"/>
      <c r="AD218" s="23"/>
      <c r="AE218" s="13">
        <v>10</v>
      </c>
      <c r="AF218" s="23">
        <f>110*70+110*50</f>
        <v>13200</v>
      </c>
      <c r="AG218" s="23"/>
      <c r="AH218" s="23"/>
    </row>
    <row r="219" spans="1:34" ht="15.75" customHeight="1">
      <c r="A219" s="52">
        <v>97</v>
      </c>
      <c r="B219" s="83" t="s">
        <v>359</v>
      </c>
      <c r="C219" s="84"/>
      <c r="D219" s="13" t="s">
        <v>360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50"/>
      <c r="O219" s="13"/>
      <c r="P219" s="13"/>
      <c r="Q219" s="13"/>
      <c r="R219" s="13"/>
      <c r="S219" s="13"/>
      <c r="T219" s="13"/>
      <c r="U219" s="50"/>
      <c r="V219" s="13"/>
      <c r="W219" s="23"/>
      <c r="X219" s="33"/>
      <c r="Y219" s="33"/>
      <c r="Z219" s="47"/>
      <c r="AA219" s="34"/>
      <c r="AB219" s="34"/>
      <c r="AC219" s="33"/>
      <c r="AD219" s="33"/>
      <c r="AE219" s="13"/>
      <c r="AF219" s="23"/>
      <c r="AG219" s="21" t="s">
        <v>90</v>
      </c>
      <c r="AH219" s="34"/>
    </row>
    <row r="220" spans="1:34" ht="49.5" customHeight="1">
      <c r="A220" s="52"/>
      <c r="B220" s="13">
        <v>117</v>
      </c>
      <c r="C220" s="24" t="s">
        <v>361</v>
      </c>
      <c r="D220" s="23"/>
      <c r="E220" s="23" t="s">
        <v>24</v>
      </c>
      <c r="F220" s="23" t="s">
        <v>24</v>
      </c>
      <c r="G220" s="23" t="s">
        <v>24</v>
      </c>
      <c r="H220" s="23" t="s">
        <v>24</v>
      </c>
      <c r="I220" s="23" t="s">
        <v>24</v>
      </c>
      <c r="J220" s="23" t="s">
        <v>24</v>
      </c>
      <c r="K220" s="23" t="s">
        <v>24</v>
      </c>
      <c r="L220" s="23" t="s">
        <v>24</v>
      </c>
      <c r="M220" s="23" t="s">
        <v>24</v>
      </c>
      <c r="N220" s="53" t="s">
        <v>336</v>
      </c>
      <c r="O220" s="23" t="s">
        <v>24</v>
      </c>
      <c r="P220" s="23" t="s">
        <v>24</v>
      </c>
      <c r="Q220" s="23" t="s">
        <v>24</v>
      </c>
      <c r="R220" s="23" t="s">
        <v>24</v>
      </c>
      <c r="S220" s="23" t="s">
        <v>24</v>
      </c>
      <c r="T220" s="23" t="s">
        <v>24</v>
      </c>
      <c r="U220" s="53" t="s">
        <v>336</v>
      </c>
      <c r="V220" s="13">
        <v>13</v>
      </c>
      <c r="W220" s="23">
        <f>120*60+877.831</f>
        <v>8077.831</v>
      </c>
      <c r="X220" s="19" t="s">
        <v>51</v>
      </c>
      <c r="Y220" s="19" t="s">
        <v>337</v>
      </c>
      <c r="Z220" s="21"/>
      <c r="AA220" s="21"/>
      <c r="AB220" s="21"/>
      <c r="AC220" s="19"/>
      <c r="AD220" s="19"/>
      <c r="AE220" s="13">
        <v>11</v>
      </c>
      <c r="AF220" s="23">
        <f>150*100</f>
        <v>15000</v>
      </c>
      <c r="AG220" s="21"/>
      <c r="AH220" s="17"/>
    </row>
    <row r="221" spans="1:34" ht="15.75" customHeight="1">
      <c r="A221" s="49">
        <v>98</v>
      </c>
      <c r="B221" s="93" t="s">
        <v>362</v>
      </c>
      <c r="C221" s="94"/>
      <c r="D221" s="35" t="s">
        <v>363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58"/>
      <c r="O221" s="35"/>
      <c r="P221" s="35"/>
      <c r="Q221" s="35"/>
      <c r="R221" s="35"/>
      <c r="S221" s="35"/>
      <c r="T221" s="35"/>
      <c r="U221" s="58"/>
      <c r="V221" s="20"/>
      <c r="W221" s="21"/>
      <c r="X221" s="10"/>
      <c r="Y221" s="10"/>
      <c r="Z221" s="20"/>
      <c r="AA221" s="21"/>
      <c r="AB221" s="21"/>
      <c r="AC221" s="21"/>
      <c r="AD221" s="21"/>
      <c r="AE221" s="13"/>
      <c r="AF221" s="21"/>
      <c r="AG221" s="21" t="s">
        <v>90</v>
      </c>
      <c r="AH221" s="10"/>
    </row>
    <row r="222" spans="1:34" ht="49.5" customHeight="1">
      <c r="A222" s="39"/>
      <c r="B222" s="13">
        <v>118</v>
      </c>
      <c r="C222" s="36" t="s">
        <v>364</v>
      </c>
      <c r="D222" s="23"/>
      <c r="E222" s="23" t="s">
        <v>24</v>
      </c>
      <c r="F222" s="23" t="s">
        <v>24</v>
      </c>
      <c r="G222" s="23" t="s">
        <v>24</v>
      </c>
      <c r="H222" s="23" t="s">
        <v>24</v>
      </c>
      <c r="I222" s="23" t="s">
        <v>24</v>
      </c>
      <c r="J222" s="23" t="s">
        <v>24</v>
      </c>
      <c r="K222" s="23" t="s">
        <v>24</v>
      </c>
      <c r="L222" s="23" t="s">
        <v>24</v>
      </c>
      <c r="M222" s="23" t="s">
        <v>24</v>
      </c>
      <c r="N222" s="23" t="s">
        <v>25</v>
      </c>
      <c r="O222" s="23" t="s">
        <v>24</v>
      </c>
      <c r="P222" s="23" t="s">
        <v>24</v>
      </c>
      <c r="Q222" s="23" t="s">
        <v>24</v>
      </c>
      <c r="R222" s="23" t="s">
        <v>24</v>
      </c>
      <c r="S222" s="23" t="s">
        <v>24</v>
      </c>
      <c r="T222" s="23" t="s">
        <v>24</v>
      </c>
      <c r="U222" s="23" t="s">
        <v>25</v>
      </c>
      <c r="V222" s="13">
        <v>14</v>
      </c>
      <c r="W222" s="23">
        <f>100*100</f>
        <v>10000</v>
      </c>
      <c r="X222" s="23" t="s">
        <v>320</v>
      </c>
      <c r="Y222" s="23" t="s">
        <v>321</v>
      </c>
      <c r="Z222" s="13"/>
      <c r="AA222" s="23"/>
      <c r="AB222" s="23"/>
      <c r="AC222" s="23"/>
      <c r="AD222" s="23"/>
      <c r="AE222" s="13">
        <v>12</v>
      </c>
      <c r="AF222" s="23">
        <f>100*100</f>
        <v>10000</v>
      </c>
      <c r="AG222" s="23"/>
      <c r="AH222" s="23"/>
    </row>
    <row r="223" spans="1:34" ht="15.75" customHeight="1">
      <c r="A223" s="49">
        <v>99</v>
      </c>
      <c r="B223" s="95" t="s">
        <v>365</v>
      </c>
      <c r="C223" s="95"/>
      <c r="D223" s="13" t="s">
        <v>366</v>
      </c>
      <c r="E223" s="23"/>
      <c r="F223" s="23"/>
      <c r="G223" s="23"/>
      <c r="H223" s="23"/>
      <c r="I223" s="23"/>
      <c r="J223" s="23"/>
      <c r="K223" s="23"/>
      <c r="L223" s="23"/>
      <c r="M223" s="23"/>
      <c r="N223" s="53"/>
      <c r="O223" s="23"/>
      <c r="P223" s="23"/>
      <c r="Q223" s="23"/>
      <c r="R223" s="23"/>
      <c r="S223" s="23"/>
      <c r="T223" s="23"/>
      <c r="U223" s="53"/>
      <c r="V223" s="20"/>
      <c r="W223" s="21"/>
      <c r="X223" s="10"/>
      <c r="Y223" s="10"/>
      <c r="Z223" s="21"/>
      <c r="AA223" s="21"/>
      <c r="AB223" s="21"/>
      <c r="AC223" s="21"/>
      <c r="AD223" s="21"/>
      <c r="AE223" s="13"/>
      <c r="AF223" s="21"/>
      <c r="AG223" s="10" t="s">
        <v>367</v>
      </c>
      <c r="AH223" s="10"/>
    </row>
    <row r="224" spans="1:34" ht="33" customHeight="1">
      <c r="A224" s="39"/>
      <c r="B224" s="13">
        <v>119</v>
      </c>
      <c r="C224" s="23" t="s">
        <v>368</v>
      </c>
      <c r="D224" s="23"/>
      <c r="E224" s="23" t="s">
        <v>24</v>
      </c>
      <c r="F224" s="23" t="s">
        <v>24</v>
      </c>
      <c r="G224" s="23" t="s">
        <v>24</v>
      </c>
      <c r="H224" s="23" t="s">
        <v>24</v>
      </c>
      <c r="I224" s="23" t="s">
        <v>24</v>
      </c>
      <c r="J224" s="23" t="s">
        <v>24</v>
      </c>
      <c r="K224" s="23" t="s">
        <v>24</v>
      </c>
      <c r="L224" s="23" t="s">
        <v>24</v>
      </c>
      <c r="M224" s="23" t="s">
        <v>24</v>
      </c>
      <c r="N224" s="23" t="s">
        <v>25</v>
      </c>
      <c r="O224" s="23" t="s">
        <v>24</v>
      </c>
      <c r="P224" s="23" t="s">
        <v>24</v>
      </c>
      <c r="Q224" s="23" t="s">
        <v>24</v>
      </c>
      <c r="R224" s="23" t="s">
        <v>24</v>
      </c>
      <c r="S224" s="23" t="s">
        <v>24</v>
      </c>
      <c r="T224" s="23" t="s">
        <v>24</v>
      </c>
      <c r="U224" s="23" t="s">
        <v>25</v>
      </c>
      <c r="V224" s="13">
        <v>15</v>
      </c>
      <c r="W224" s="23">
        <v>40200</v>
      </c>
      <c r="X224" s="23" t="s">
        <v>346</v>
      </c>
      <c r="Y224" s="23"/>
      <c r="Z224" s="13">
        <v>5</v>
      </c>
      <c r="AA224" s="23">
        <v>200</v>
      </c>
      <c r="AB224" s="23" t="s">
        <v>332</v>
      </c>
      <c r="AC224" s="23" t="s">
        <v>346</v>
      </c>
      <c r="AD224" s="23"/>
      <c r="AE224" s="13"/>
      <c r="AF224" s="23"/>
      <c r="AG224" s="23"/>
      <c r="AH224" s="23"/>
    </row>
    <row r="225" spans="1:34" ht="15.75" customHeight="1">
      <c r="A225" s="49">
        <v>100</v>
      </c>
      <c r="B225" s="83" t="s">
        <v>369</v>
      </c>
      <c r="C225" s="84"/>
      <c r="D225" s="8" t="s">
        <v>370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50"/>
      <c r="O225" s="13"/>
      <c r="P225" s="13"/>
      <c r="Q225" s="13"/>
      <c r="R225" s="13"/>
      <c r="S225" s="13"/>
      <c r="T225" s="13"/>
      <c r="U225" s="50"/>
      <c r="V225" s="20"/>
      <c r="W225" s="10"/>
      <c r="X225" s="10"/>
      <c r="Y225" s="10"/>
      <c r="Z225" s="14"/>
      <c r="AA225" s="21"/>
      <c r="AB225" s="21"/>
      <c r="AC225" s="21"/>
      <c r="AD225" s="21"/>
      <c r="AE225" s="13"/>
      <c r="AF225" s="20"/>
      <c r="AG225" s="21" t="s">
        <v>35</v>
      </c>
      <c r="AH225" s="17"/>
    </row>
    <row r="226" spans="1:34" ht="66" customHeight="1">
      <c r="A226" s="39"/>
      <c r="B226" s="13">
        <v>120</v>
      </c>
      <c r="C226" s="36" t="s">
        <v>371</v>
      </c>
      <c r="D226" s="23"/>
      <c r="E226" s="23" t="s">
        <v>24</v>
      </c>
      <c r="F226" s="23" t="s">
        <v>24</v>
      </c>
      <c r="G226" s="23" t="s">
        <v>24</v>
      </c>
      <c r="H226" s="23" t="s">
        <v>24</v>
      </c>
      <c r="I226" s="23" t="s">
        <v>24</v>
      </c>
      <c r="J226" s="23" t="s">
        <v>24</v>
      </c>
      <c r="K226" s="23" t="s">
        <v>24</v>
      </c>
      <c r="L226" s="23" t="s">
        <v>24</v>
      </c>
      <c r="M226" s="23" t="s">
        <v>24</v>
      </c>
      <c r="N226" s="23" t="s">
        <v>25</v>
      </c>
      <c r="O226" s="23" t="s">
        <v>24</v>
      </c>
      <c r="P226" s="23" t="s">
        <v>24</v>
      </c>
      <c r="Q226" s="23" t="s">
        <v>24</v>
      </c>
      <c r="R226" s="23" t="s">
        <v>24</v>
      </c>
      <c r="S226" s="23" t="s">
        <v>24</v>
      </c>
      <c r="T226" s="23" t="s">
        <v>24</v>
      </c>
      <c r="U226" s="23" t="s">
        <v>25</v>
      </c>
      <c r="V226" s="13">
        <v>16</v>
      </c>
      <c r="W226" s="23">
        <f>125*175</f>
        <v>21875</v>
      </c>
      <c r="X226" s="23" t="s">
        <v>320</v>
      </c>
      <c r="Y226" s="23" t="s">
        <v>321</v>
      </c>
      <c r="Z226" s="13"/>
      <c r="AA226" s="23"/>
      <c r="AB226" s="23"/>
      <c r="AC226" s="23"/>
      <c r="AD226" s="23"/>
      <c r="AE226" s="13">
        <v>13</v>
      </c>
      <c r="AF226" s="23">
        <f>175*20+90*20+20*45+35*40+20*200+20*400</f>
        <v>19600</v>
      </c>
      <c r="AG226" s="23"/>
      <c r="AH226" s="23"/>
    </row>
    <row r="227" spans="1:34" ht="15.75" customHeight="1">
      <c r="A227" s="49">
        <v>101</v>
      </c>
      <c r="B227" s="81" t="s">
        <v>372</v>
      </c>
      <c r="C227" s="82"/>
      <c r="D227" s="13" t="s">
        <v>373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50"/>
      <c r="O227" s="13"/>
      <c r="P227" s="13"/>
      <c r="Q227" s="13"/>
      <c r="R227" s="13"/>
      <c r="S227" s="13"/>
      <c r="T227" s="13"/>
      <c r="U227" s="50"/>
      <c r="V227" s="59"/>
      <c r="W227" s="19"/>
      <c r="X227" s="19"/>
      <c r="Y227" s="19"/>
      <c r="Z227" s="20"/>
      <c r="AA227" s="21"/>
      <c r="AB227" s="21"/>
      <c r="AC227" s="19"/>
      <c r="AD227" s="19"/>
      <c r="AE227" s="13"/>
      <c r="AF227" s="19"/>
      <c r="AG227" s="21" t="s">
        <v>35</v>
      </c>
      <c r="AH227" s="17"/>
    </row>
    <row r="228" spans="1:34" ht="49.5" customHeight="1">
      <c r="A228" s="39"/>
      <c r="B228" s="13">
        <v>121</v>
      </c>
      <c r="C228" s="36" t="s">
        <v>374</v>
      </c>
      <c r="D228" s="23"/>
      <c r="E228" s="23" t="s">
        <v>24</v>
      </c>
      <c r="F228" s="23" t="s">
        <v>24</v>
      </c>
      <c r="G228" s="23" t="s">
        <v>24</v>
      </c>
      <c r="H228" s="23" t="s">
        <v>24</v>
      </c>
      <c r="I228" s="23" t="s">
        <v>24</v>
      </c>
      <c r="J228" s="23" t="s">
        <v>24</v>
      </c>
      <c r="K228" s="23" t="s">
        <v>24</v>
      </c>
      <c r="L228" s="23" t="s">
        <v>24</v>
      </c>
      <c r="M228" s="23" t="s">
        <v>24</v>
      </c>
      <c r="N228" s="23" t="s">
        <v>25</v>
      </c>
      <c r="O228" s="23" t="s">
        <v>24</v>
      </c>
      <c r="P228" s="23" t="s">
        <v>24</v>
      </c>
      <c r="Q228" s="23" t="s">
        <v>24</v>
      </c>
      <c r="R228" s="23" t="s">
        <v>24</v>
      </c>
      <c r="S228" s="23" t="s">
        <v>24</v>
      </c>
      <c r="T228" s="23" t="s">
        <v>24</v>
      </c>
      <c r="U228" s="23" t="s">
        <v>25</v>
      </c>
      <c r="V228" s="13">
        <v>17</v>
      </c>
      <c r="W228" s="23">
        <f>120*80</f>
        <v>9600</v>
      </c>
      <c r="X228" s="23" t="s">
        <v>346</v>
      </c>
      <c r="Y228" s="23"/>
      <c r="Z228" s="13">
        <v>6</v>
      </c>
      <c r="AA228" s="23">
        <v>200</v>
      </c>
      <c r="AB228" s="23" t="s">
        <v>375</v>
      </c>
      <c r="AC228" s="23" t="s">
        <v>346</v>
      </c>
      <c r="AD228" s="23"/>
      <c r="AE228" s="13"/>
      <c r="AF228" s="23"/>
      <c r="AG228" s="23"/>
      <c r="AH228" s="23"/>
    </row>
    <row r="229" spans="1:34" ht="16.5" customHeight="1">
      <c r="A229" s="52">
        <v>102</v>
      </c>
      <c r="B229" s="81" t="s">
        <v>376</v>
      </c>
      <c r="C229" s="82"/>
      <c r="D229" s="13" t="s">
        <v>377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50"/>
      <c r="O229" s="13"/>
      <c r="P229" s="13"/>
      <c r="Q229" s="13"/>
      <c r="R229" s="13"/>
      <c r="S229" s="13"/>
      <c r="T229" s="13"/>
      <c r="U229" s="50"/>
      <c r="V229" s="13"/>
      <c r="W229" s="23"/>
      <c r="X229" s="10"/>
      <c r="Y229" s="10"/>
      <c r="Z229" s="23"/>
      <c r="AA229" s="23"/>
      <c r="AB229" s="10"/>
      <c r="AC229" s="10"/>
      <c r="AD229" s="10"/>
      <c r="AE229" s="13"/>
      <c r="AF229" s="23"/>
      <c r="AG229" s="10" t="s">
        <v>329</v>
      </c>
      <c r="AH229" s="10"/>
    </row>
    <row r="230" spans="1:34" ht="49.5" customHeight="1">
      <c r="A230" s="52"/>
      <c r="B230" s="13">
        <v>122</v>
      </c>
      <c r="C230" s="38" t="s">
        <v>378</v>
      </c>
      <c r="D230" s="17"/>
      <c r="E230" s="23" t="s">
        <v>24</v>
      </c>
      <c r="F230" s="23" t="s">
        <v>24</v>
      </c>
      <c r="G230" s="23" t="s">
        <v>24</v>
      </c>
      <c r="H230" s="23" t="s">
        <v>24</v>
      </c>
      <c r="I230" s="23" t="s">
        <v>24</v>
      </c>
      <c r="J230" s="23" t="s">
        <v>24</v>
      </c>
      <c r="K230" s="23" t="s">
        <v>24</v>
      </c>
      <c r="L230" s="23" t="s">
        <v>24</v>
      </c>
      <c r="M230" s="23" t="s">
        <v>24</v>
      </c>
      <c r="N230" s="53" t="s">
        <v>336</v>
      </c>
      <c r="O230" s="23" t="s">
        <v>24</v>
      </c>
      <c r="P230" s="23" t="s">
        <v>24</v>
      </c>
      <c r="Q230" s="23" t="s">
        <v>24</v>
      </c>
      <c r="R230" s="23" t="s">
        <v>24</v>
      </c>
      <c r="S230" s="23" t="s">
        <v>24</v>
      </c>
      <c r="T230" s="23" t="s">
        <v>24</v>
      </c>
      <c r="U230" s="53" t="s">
        <v>336</v>
      </c>
      <c r="V230" s="13">
        <v>18</v>
      </c>
      <c r="W230" s="23">
        <f>250*150</f>
        <v>37500</v>
      </c>
      <c r="X230" s="21" t="s">
        <v>131</v>
      </c>
      <c r="Y230" s="19" t="s">
        <v>337</v>
      </c>
      <c r="Z230" s="23"/>
      <c r="AA230" s="23"/>
      <c r="AB230" s="17"/>
      <c r="AC230" s="21"/>
      <c r="AD230" s="17"/>
      <c r="AE230" s="13">
        <v>14</v>
      </c>
      <c r="AF230" s="23">
        <f>9500</f>
        <v>9500</v>
      </c>
      <c r="AG230" s="21"/>
      <c r="AH230" s="23"/>
    </row>
    <row r="231" spans="1:34" ht="15.75" customHeight="1">
      <c r="A231" s="52">
        <v>103</v>
      </c>
      <c r="B231" s="83" t="s">
        <v>379</v>
      </c>
      <c r="C231" s="84"/>
      <c r="D231" s="13" t="s">
        <v>380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50"/>
      <c r="O231" s="13"/>
      <c r="P231" s="13"/>
      <c r="Q231" s="13"/>
      <c r="R231" s="13"/>
      <c r="S231" s="13"/>
      <c r="T231" s="13"/>
      <c r="U231" s="50"/>
      <c r="V231" s="13"/>
      <c r="W231" s="23"/>
      <c r="X231" s="10"/>
      <c r="Y231" s="10"/>
      <c r="Z231" s="23"/>
      <c r="AA231" s="23"/>
      <c r="AB231" s="21"/>
      <c r="AC231" s="21"/>
      <c r="AD231" s="21"/>
      <c r="AE231" s="13"/>
      <c r="AF231" s="23"/>
      <c r="AG231" s="10" t="s">
        <v>329</v>
      </c>
      <c r="AH231" s="17"/>
    </row>
    <row r="232" spans="1:34" ht="33" customHeight="1">
      <c r="A232" s="52"/>
      <c r="B232" s="13">
        <v>123</v>
      </c>
      <c r="C232" s="24" t="s">
        <v>381</v>
      </c>
      <c r="D232" s="23"/>
      <c r="E232" s="23" t="s">
        <v>24</v>
      </c>
      <c r="F232" s="23" t="s">
        <v>24</v>
      </c>
      <c r="G232" s="23" t="s">
        <v>24</v>
      </c>
      <c r="H232" s="23" t="s">
        <v>24</v>
      </c>
      <c r="I232" s="23" t="s">
        <v>24</v>
      </c>
      <c r="J232" s="23" t="s">
        <v>24</v>
      </c>
      <c r="K232" s="23" t="s">
        <v>24</v>
      </c>
      <c r="L232" s="23" t="s">
        <v>24</v>
      </c>
      <c r="M232" s="23" t="s">
        <v>24</v>
      </c>
      <c r="N232" s="53" t="s">
        <v>336</v>
      </c>
      <c r="O232" s="23" t="s">
        <v>24</v>
      </c>
      <c r="P232" s="23" t="s">
        <v>24</v>
      </c>
      <c r="Q232" s="23" t="s">
        <v>24</v>
      </c>
      <c r="R232" s="23" t="s">
        <v>24</v>
      </c>
      <c r="S232" s="23" t="s">
        <v>24</v>
      </c>
      <c r="T232" s="23" t="s">
        <v>24</v>
      </c>
      <c r="U232" s="53" t="s">
        <v>336</v>
      </c>
      <c r="V232" s="13">
        <v>19</v>
      </c>
      <c r="W232" s="23">
        <f>100*200</f>
        <v>20000</v>
      </c>
      <c r="X232" s="21" t="s">
        <v>131</v>
      </c>
      <c r="Y232" s="19" t="s">
        <v>337</v>
      </c>
      <c r="Z232" s="23"/>
      <c r="AA232" s="23"/>
      <c r="AB232" s="21"/>
      <c r="AC232" s="21"/>
      <c r="AD232" s="21"/>
      <c r="AE232" s="13"/>
      <c r="AF232" s="23"/>
      <c r="AG232" s="21"/>
      <c r="AH232" s="13"/>
    </row>
    <row r="233" spans="1:34" ht="49.5" customHeight="1">
      <c r="A233" s="52"/>
      <c r="B233" s="13">
        <v>124</v>
      </c>
      <c r="C233" s="24" t="s">
        <v>382</v>
      </c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53"/>
      <c r="O233" s="23"/>
      <c r="P233" s="23"/>
      <c r="Q233" s="23"/>
      <c r="R233" s="23"/>
      <c r="S233" s="23"/>
      <c r="T233" s="23"/>
      <c r="U233" s="53"/>
      <c r="V233" s="13"/>
      <c r="W233" s="23"/>
      <c r="X233" s="21"/>
      <c r="Y233" s="21"/>
      <c r="Z233" s="13">
        <v>7</v>
      </c>
      <c r="AA233" s="23">
        <v>30</v>
      </c>
      <c r="AB233" s="21" t="s">
        <v>383</v>
      </c>
      <c r="AC233" s="21" t="s">
        <v>131</v>
      </c>
      <c r="AD233" s="19" t="s">
        <v>337</v>
      </c>
      <c r="AE233" s="13"/>
      <c r="AF233" s="23"/>
      <c r="AG233" s="21"/>
      <c r="AH233" s="13"/>
    </row>
    <row r="234" spans="1:34" ht="15.75" customHeight="1">
      <c r="A234" s="49">
        <v>104</v>
      </c>
      <c r="B234" s="81" t="s">
        <v>384</v>
      </c>
      <c r="C234" s="82"/>
      <c r="D234" s="13" t="s">
        <v>385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46"/>
      <c r="W234" s="33"/>
      <c r="X234" s="33"/>
      <c r="Y234" s="33"/>
      <c r="Z234" s="47"/>
      <c r="AA234" s="34"/>
      <c r="AB234" s="34"/>
      <c r="AC234" s="33"/>
      <c r="AD234" s="33"/>
      <c r="AE234" s="13"/>
      <c r="AF234" s="33"/>
      <c r="AG234" s="21" t="s">
        <v>90</v>
      </c>
      <c r="AH234" s="64"/>
    </row>
    <row r="235" spans="1:34" ht="33" customHeight="1">
      <c r="A235" s="60"/>
      <c r="B235" s="13">
        <v>125</v>
      </c>
      <c r="C235" s="24" t="s">
        <v>386</v>
      </c>
      <c r="D235" s="23"/>
      <c r="E235" s="23" t="s">
        <v>24</v>
      </c>
      <c r="F235" s="23" t="s">
        <v>24</v>
      </c>
      <c r="G235" s="23" t="s">
        <v>24</v>
      </c>
      <c r="H235" s="23" t="s">
        <v>24</v>
      </c>
      <c r="I235" s="23" t="s">
        <v>24</v>
      </c>
      <c r="J235" s="23" t="s">
        <v>24</v>
      </c>
      <c r="K235" s="23" t="s">
        <v>24</v>
      </c>
      <c r="L235" s="23" t="s">
        <v>24</v>
      </c>
      <c r="M235" s="23" t="s">
        <v>24</v>
      </c>
      <c r="N235" s="23" t="s">
        <v>25</v>
      </c>
      <c r="O235" s="23" t="s">
        <v>24</v>
      </c>
      <c r="P235" s="23" t="s">
        <v>24</v>
      </c>
      <c r="Q235" s="23" t="s">
        <v>24</v>
      </c>
      <c r="R235" s="23" t="s">
        <v>24</v>
      </c>
      <c r="S235" s="23" t="s">
        <v>24</v>
      </c>
      <c r="T235" s="23" t="s">
        <v>24</v>
      </c>
      <c r="U235" s="23" t="s">
        <v>25</v>
      </c>
      <c r="V235" s="13">
        <v>20</v>
      </c>
      <c r="W235" s="23">
        <f>100*60+200*60</f>
        <v>18000</v>
      </c>
      <c r="X235" s="23" t="s">
        <v>320</v>
      </c>
      <c r="Y235" s="17" t="s">
        <v>387</v>
      </c>
      <c r="Z235" s="21"/>
      <c r="AA235" s="21"/>
      <c r="AB235" s="21"/>
      <c r="AC235" s="19"/>
      <c r="AD235" s="19"/>
      <c r="AE235" s="13">
        <v>15</v>
      </c>
      <c r="AF235" s="23">
        <f>270*170</f>
        <v>45900</v>
      </c>
      <c r="AG235" s="21"/>
      <c r="AH235" s="65"/>
    </row>
    <row r="236" spans="1:34" ht="33" customHeight="1">
      <c r="A236" s="60"/>
      <c r="B236" s="13">
        <v>126</v>
      </c>
      <c r="C236" s="36" t="s">
        <v>388</v>
      </c>
      <c r="D236" s="23"/>
      <c r="E236" s="23" t="s">
        <v>24</v>
      </c>
      <c r="F236" s="23" t="s">
        <v>24</v>
      </c>
      <c r="G236" s="23" t="s">
        <v>24</v>
      </c>
      <c r="H236" s="23" t="s">
        <v>24</v>
      </c>
      <c r="I236" s="23" t="s">
        <v>24</v>
      </c>
      <c r="J236" s="23" t="s">
        <v>24</v>
      </c>
      <c r="K236" s="23" t="s">
        <v>24</v>
      </c>
      <c r="L236" s="23" t="s">
        <v>24</v>
      </c>
      <c r="M236" s="23" t="s">
        <v>24</v>
      </c>
      <c r="N236" s="23" t="s">
        <v>25</v>
      </c>
      <c r="O236" s="23" t="s">
        <v>24</v>
      </c>
      <c r="P236" s="23" t="s">
        <v>24</v>
      </c>
      <c r="Q236" s="23" t="s">
        <v>24</v>
      </c>
      <c r="R236" s="23" t="s">
        <v>24</v>
      </c>
      <c r="S236" s="23" t="s">
        <v>24</v>
      </c>
      <c r="T236" s="23" t="s">
        <v>24</v>
      </c>
      <c r="U236" s="23" t="s">
        <v>25</v>
      </c>
      <c r="V236" s="13">
        <v>21</v>
      </c>
      <c r="W236" s="23">
        <f>100*70</f>
        <v>7000</v>
      </c>
      <c r="X236" s="23" t="s">
        <v>320</v>
      </c>
      <c r="Y236" s="17" t="s">
        <v>387</v>
      </c>
      <c r="Z236" s="15">
        <v>8</v>
      </c>
      <c r="AA236" s="23">
        <v>14</v>
      </c>
      <c r="AB236" s="23" t="s">
        <v>332</v>
      </c>
      <c r="AC236" s="19" t="s">
        <v>32</v>
      </c>
      <c r="AD236" s="21"/>
      <c r="AE236" s="13">
        <v>16</v>
      </c>
      <c r="AF236" s="23">
        <f>60*40</f>
        <v>2400</v>
      </c>
      <c r="AG236" s="21"/>
      <c r="AH236" s="65"/>
    </row>
    <row r="237" spans="1:34" ht="33" customHeight="1">
      <c r="A237" s="60"/>
      <c r="B237" s="13">
        <v>127</v>
      </c>
      <c r="C237" s="36" t="s">
        <v>389</v>
      </c>
      <c r="D237" s="23"/>
      <c r="E237" s="23" t="s">
        <v>24</v>
      </c>
      <c r="F237" s="23" t="s">
        <v>24</v>
      </c>
      <c r="G237" s="23" t="s">
        <v>24</v>
      </c>
      <c r="H237" s="23" t="s">
        <v>24</v>
      </c>
      <c r="I237" s="23" t="s">
        <v>24</v>
      </c>
      <c r="J237" s="23" t="s">
        <v>24</v>
      </c>
      <c r="K237" s="23" t="s">
        <v>24</v>
      </c>
      <c r="L237" s="23" t="s">
        <v>24</v>
      </c>
      <c r="M237" s="23" t="s">
        <v>24</v>
      </c>
      <c r="N237" s="23" t="s">
        <v>25</v>
      </c>
      <c r="O237" s="23" t="s">
        <v>24</v>
      </c>
      <c r="P237" s="23" t="s">
        <v>24</v>
      </c>
      <c r="Q237" s="23" t="s">
        <v>24</v>
      </c>
      <c r="R237" s="23" t="s">
        <v>24</v>
      </c>
      <c r="S237" s="23" t="s">
        <v>24</v>
      </c>
      <c r="T237" s="23" t="s">
        <v>24</v>
      </c>
      <c r="U237" s="17" t="s">
        <v>390</v>
      </c>
      <c r="V237" s="13">
        <v>22</v>
      </c>
      <c r="W237" s="23">
        <f>200*100</f>
        <v>20000</v>
      </c>
      <c r="X237" s="23" t="s">
        <v>320</v>
      </c>
      <c r="Y237" s="17" t="s">
        <v>387</v>
      </c>
      <c r="Z237" s="21"/>
      <c r="AA237" s="23"/>
      <c r="AB237" s="21"/>
      <c r="AC237" s="17"/>
      <c r="AD237" s="21"/>
      <c r="AE237" s="13">
        <v>17</v>
      </c>
      <c r="AF237" s="23">
        <f>200*250</f>
        <v>50000</v>
      </c>
      <c r="AG237" s="21"/>
      <c r="AH237" s="65"/>
    </row>
    <row r="238" spans="1:34" ht="33" customHeight="1">
      <c r="A238" s="49"/>
      <c r="B238" s="13">
        <v>128</v>
      </c>
      <c r="C238" s="36" t="s">
        <v>391</v>
      </c>
      <c r="D238" s="23"/>
      <c r="E238" s="23" t="s">
        <v>24</v>
      </c>
      <c r="F238" s="23" t="s">
        <v>24</v>
      </c>
      <c r="G238" s="23" t="s">
        <v>24</v>
      </c>
      <c r="H238" s="23" t="s">
        <v>24</v>
      </c>
      <c r="I238" s="23" t="s">
        <v>24</v>
      </c>
      <c r="J238" s="23" t="s">
        <v>24</v>
      </c>
      <c r="K238" s="23" t="s">
        <v>24</v>
      </c>
      <c r="L238" s="23" t="s">
        <v>24</v>
      </c>
      <c r="M238" s="23" t="s">
        <v>24</v>
      </c>
      <c r="N238" s="17" t="s">
        <v>390</v>
      </c>
      <c r="O238" s="23" t="s">
        <v>24</v>
      </c>
      <c r="P238" s="23" t="s">
        <v>24</v>
      </c>
      <c r="Q238" s="23" t="s">
        <v>24</v>
      </c>
      <c r="R238" s="23" t="s">
        <v>24</v>
      </c>
      <c r="S238" s="23" t="s">
        <v>24</v>
      </c>
      <c r="T238" s="23" t="s">
        <v>24</v>
      </c>
      <c r="U238" s="23" t="s">
        <v>25</v>
      </c>
      <c r="V238" s="13">
        <v>23</v>
      </c>
      <c r="W238" s="23">
        <f>100*80</f>
        <v>8000</v>
      </c>
      <c r="X238" s="19" t="s">
        <v>32</v>
      </c>
      <c r="Y238" s="21"/>
      <c r="Z238" s="15">
        <v>9</v>
      </c>
      <c r="AA238" s="23">
        <v>20</v>
      </c>
      <c r="AB238" s="23" t="s">
        <v>332</v>
      </c>
      <c r="AC238" s="19" t="s">
        <v>32</v>
      </c>
      <c r="AD238" s="21"/>
      <c r="AE238" s="13">
        <v>18</v>
      </c>
      <c r="AF238" s="23">
        <f>80*60</f>
        <v>4800</v>
      </c>
      <c r="AG238" s="21"/>
      <c r="AH238" s="17"/>
    </row>
    <row r="239" spans="1:34" ht="15.75" customHeight="1">
      <c r="A239" s="52">
        <v>105</v>
      </c>
      <c r="B239" s="83" t="s">
        <v>392</v>
      </c>
      <c r="C239" s="84"/>
      <c r="D239" s="13" t="s">
        <v>393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50"/>
      <c r="O239" s="13"/>
      <c r="P239" s="13"/>
      <c r="Q239" s="13"/>
      <c r="R239" s="13"/>
      <c r="S239" s="13"/>
      <c r="T239" s="13"/>
      <c r="U239" s="50"/>
      <c r="V239" s="13"/>
      <c r="W239" s="23"/>
      <c r="X239" s="33"/>
      <c r="Y239" s="33"/>
      <c r="Z239" s="47"/>
      <c r="AA239" s="34"/>
      <c r="AB239" s="34"/>
      <c r="AC239" s="33"/>
      <c r="AD239" s="33"/>
      <c r="AE239" s="13"/>
      <c r="AF239" s="23"/>
      <c r="AG239" s="21" t="s">
        <v>90</v>
      </c>
      <c r="AH239" s="34"/>
    </row>
    <row r="240" spans="1:34" ht="66" customHeight="1">
      <c r="A240" s="52"/>
      <c r="B240" s="13">
        <v>129</v>
      </c>
      <c r="C240" s="24" t="s">
        <v>394</v>
      </c>
      <c r="D240" s="23"/>
      <c r="E240" s="23" t="s">
        <v>24</v>
      </c>
      <c r="F240" s="23" t="s">
        <v>24</v>
      </c>
      <c r="G240" s="23" t="s">
        <v>24</v>
      </c>
      <c r="H240" s="23" t="s">
        <v>24</v>
      </c>
      <c r="I240" s="23" t="s">
        <v>24</v>
      </c>
      <c r="J240" s="23" t="s">
        <v>24</v>
      </c>
      <c r="K240" s="23" t="s">
        <v>24</v>
      </c>
      <c r="L240" s="23" t="s">
        <v>24</v>
      </c>
      <c r="M240" s="23" t="s">
        <v>24</v>
      </c>
      <c r="N240" s="53" t="s">
        <v>336</v>
      </c>
      <c r="O240" s="23" t="s">
        <v>24</v>
      </c>
      <c r="P240" s="23" t="s">
        <v>24</v>
      </c>
      <c r="Q240" s="23" t="s">
        <v>24</v>
      </c>
      <c r="R240" s="23" t="s">
        <v>24</v>
      </c>
      <c r="S240" s="23" t="s">
        <v>24</v>
      </c>
      <c r="T240" s="23" t="s">
        <v>24</v>
      </c>
      <c r="U240" s="53" t="s">
        <v>336</v>
      </c>
      <c r="V240" s="13">
        <v>24</v>
      </c>
      <c r="W240" s="23">
        <f>100*160</f>
        <v>16000</v>
      </c>
      <c r="X240" s="19" t="s">
        <v>395</v>
      </c>
      <c r="Y240" s="19" t="s">
        <v>337</v>
      </c>
      <c r="Z240" s="21"/>
      <c r="AA240" s="21"/>
      <c r="AB240" s="21"/>
      <c r="AC240" s="19"/>
      <c r="AD240" s="19"/>
      <c r="AE240" s="13">
        <v>19</v>
      </c>
      <c r="AF240" s="23">
        <f>200*60</f>
        <v>12000</v>
      </c>
      <c r="AG240" s="21"/>
      <c r="AH240" s="17"/>
    </row>
    <row r="241" spans="1:34" ht="15.75" customHeight="1">
      <c r="A241" s="49">
        <v>106</v>
      </c>
      <c r="B241" s="83" t="s">
        <v>396</v>
      </c>
      <c r="C241" s="84"/>
      <c r="D241" s="13" t="s">
        <v>397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50"/>
      <c r="O241" s="13"/>
      <c r="P241" s="13"/>
      <c r="Q241" s="13"/>
      <c r="R241" s="13"/>
      <c r="S241" s="13"/>
      <c r="T241" s="13"/>
      <c r="U241" s="50"/>
      <c r="V241" s="15"/>
      <c r="W241" s="10"/>
      <c r="X241" s="10"/>
      <c r="Y241" s="10"/>
      <c r="Z241" s="15"/>
      <c r="AA241" s="10"/>
      <c r="AB241" s="10"/>
      <c r="AC241" s="10"/>
      <c r="AD241" s="10"/>
      <c r="AE241" s="13"/>
      <c r="AF241" s="10"/>
      <c r="AG241" s="21" t="s">
        <v>35</v>
      </c>
      <c r="AH241" s="17"/>
    </row>
    <row r="242" spans="1:34" ht="33" customHeight="1">
      <c r="A242" s="39"/>
      <c r="B242" s="13">
        <v>130</v>
      </c>
      <c r="C242" s="36" t="s">
        <v>349</v>
      </c>
      <c r="D242" s="23"/>
      <c r="E242" s="23" t="s">
        <v>24</v>
      </c>
      <c r="F242" s="23" t="s">
        <v>24</v>
      </c>
      <c r="G242" s="23" t="s">
        <v>24</v>
      </c>
      <c r="H242" s="23" t="s">
        <v>24</v>
      </c>
      <c r="I242" s="23" t="s">
        <v>24</v>
      </c>
      <c r="J242" s="23" t="s">
        <v>24</v>
      </c>
      <c r="K242" s="23" t="s">
        <v>24</v>
      </c>
      <c r="L242" s="23" t="s">
        <v>24</v>
      </c>
      <c r="M242" s="23" t="s">
        <v>24</v>
      </c>
      <c r="N242" s="23" t="s">
        <v>25</v>
      </c>
      <c r="O242" s="23" t="s">
        <v>24</v>
      </c>
      <c r="P242" s="23" t="s">
        <v>24</v>
      </c>
      <c r="Q242" s="23" t="s">
        <v>24</v>
      </c>
      <c r="R242" s="23" t="s">
        <v>24</v>
      </c>
      <c r="S242" s="23" t="s">
        <v>24</v>
      </c>
      <c r="T242" s="23" t="s">
        <v>24</v>
      </c>
      <c r="U242" s="23" t="s">
        <v>25</v>
      </c>
      <c r="V242" s="13">
        <v>25</v>
      </c>
      <c r="W242" s="23">
        <f>174*74</f>
        <v>12876</v>
      </c>
      <c r="X242" s="23" t="s">
        <v>346</v>
      </c>
      <c r="Y242" s="23"/>
      <c r="Z242" s="13">
        <v>10</v>
      </c>
      <c r="AA242" s="23">
        <v>15</v>
      </c>
      <c r="AB242" s="23" t="s">
        <v>332</v>
      </c>
      <c r="AC242" s="23" t="s">
        <v>320</v>
      </c>
      <c r="AD242" s="23" t="s">
        <v>321</v>
      </c>
      <c r="AE242" s="13">
        <v>20</v>
      </c>
      <c r="AF242" s="23">
        <f>60*20</f>
        <v>1200</v>
      </c>
      <c r="AG242" s="23"/>
      <c r="AH242" s="23"/>
    </row>
    <row r="243" spans="1:34" ht="15.75" customHeight="1">
      <c r="A243" s="52">
        <v>107</v>
      </c>
      <c r="B243" s="81" t="s">
        <v>398</v>
      </c>
      <c r="C243" s="82"/>
      <c r="D243" s="8" t="s">
        <v>399</v>
      </c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1"/>
      <c r="P243" s="21"/>
      <c r="Q243" s="21"/>
      <c r="R243" s="21"/>
      <c r="S243" s="21"/>
      <c r="T243" s="21"/>
      <c r="U243" s="15"/>
      <c r="V243" s="59"/>
      <c r="W243" s="19"/>
      <c r="X243" s="15"/>
      <c r="Y243" s="10"/>
      <c r="Z243" s="10"/>
      <c r="AA243" s="19"/>
      <c r="AB243" s="19"/>
      <c r="AC243" s="15"/>
      <c r="AD243" s="10"/>
      <c r="AE243" s="13"/>
      <c r="AF243" s="17"/>
      <c r="AG243" s="21" t="s">
        <v>90</v>
      </c>
      <c r="AH243" s="10"/>
    </row>
    <row r="244" spans="1:34" ht="66" customHeight="1">
      <c r="A244" s="52"/>
      <c r="B244" s="13">
        <v>131</v>
      </c>
      <c r="C244" s="27" t="s">
        <v>400</v>
      </c>
      <c r="D244" s="39"/>
      <c r="E244" s="23" t="s">
        <v>24</v>
      </c>
      <c r="F244" s="23" t="s">
        <v>24</v>
      </c>
      <c r="G244" s="23" t="s">
        <v>24</v>
      </c>
      <c r="H244" s="23" t="s">
        <v>24</v>
      </c>
      <c r="I244" s="23" t="s">
        <v>24</v>
      </c>
      <c r="J244" s="23" t="s">
        <v>24</v>
      </c>
      <c r="K244" s="23" t="s">
        <v>24</v>
      </c>
      <c r="L244" s="23" t="s">
        <v>24</v>
      </c>
      <c r="M244" s="23" t="s">
        <v>24</v>
      </c>
      <c r="N244" s="23" t="s">
        <v>25</v>
      </c>
      <c r="O244" s="23" t="s">
        <v>24</v>
      </c>
      <c r="P244" s="23" t="s">
        <v>24</v>
      </c>
      <c r="Q244" s="23" t="s">
        <v>24</v>
      </c>
      <c r="R244" s="23" t="s">
        <v>24</v>
      </c>
      <c r="S244" s="23" t="s">
        <v>24</v>
      </c>
      <c r="T244" s="23" t="s">
        <v>24</v>
      </c>
      <c r="U244" s="21" t="s">
        <v>26</v>
      </c>
      <c r="V244" s="15">
        <v>26</v>
      </c>
      <c r="W244" s="10">
        <f>90*60+100*60</f>
        <v>11400</v>
      </c>
      <c r="X244" s="22" t="s">
        <v>27</v>
      </c>
      <c r="Y244" s="22"/>
      <c r="Z244" s="15">
        <v>11</v>
      </c>
      <c r="AA244" s="10">
        <v>50</v>
      </c>
      <c r="AB244" s="10" t="s">
        <v>31</v>
      </c>
      <c r="AC244" s="19" t="s">
        <v>32</v>
      </c>
      <c r="AD244" s="22"/>
      <c r="AE244" s="13"/>
      <c r="AF244" s="10"/>
      <c r="AG244" s="21"/>
      <c r="AH244" s="17"/>
    </row>
    <row r="245" spans="1:34" ht="49.5" customHeight="1">
      <c r="A245" s="52"/>
      <c r="B245" s="13">
        <v>132</v>
      </c>
      <c r="C245" s="24" t="s">
        <v>401</v>
      </c>
      <c r="D245" s="23"/>
      <c r="E245" s="23" t="s">
        <v>24</v>
      </c>
      <c r="F245" s="23" t="s">
        <v>24</v>
      </c>
      <c r="G245" s="23" t="s">
        <v>24</v>
      </c>
      <c r="H245" s="23" t="s">
        <v>24</v>
      </c>
      <c r="I245" s="23" t="s">
        <v>24</v>
      </c>
      <c r="J245" s="23" t="s">
        <v>24</v>
      </c>
      <c r="K245" s="23" t="s">
        <v>24</v>
      </c>
      <c r="L245" s="23" t="s">
        <v>24</v>
      </c>
      <c r="M245" s="23" t="s">
        <v>24</v>
      </c>
      <c r="N245" s="23" t="s">
        <v>25</v>
      </c>
      <c r="O245" s="23" t="s">
        <v>24</v>
      </c>
      <c r="P245" s="23" t="s">
        <v>24</v>
      </c>
      <c r="Q245" s="23" t="s">
        <v>24</v>
      </c>
      <c r="R245" s="23" t="s">
        <v>24</v>
      </c>
      <c r="S245" s="23" t="s">
        <v>24</v>
      </c>
      <c r="T245" s="23" t="s">
        <v>24</v>
      </c>
      <c r="U245" s="21" t="s">
        <v>26</v>
      </c>
      <c r="V245" s="15">
        <v>27</v>
      </c>
      <c r="W245" s="10">
        <f>148*45+148*40</f>
        <v>12580</v>
      </c>
      <c r="X245" s="22" t="s">
        <v>27</v>
      </c>
      <c r="Y245" s="22"/>
      <c r="Z245" s="15">
        <v>12</v>
      </c>
      <c r="AA245" s="10">
        <v>100</v>
      </c>
      <c r="AB245" s="23" t="s">
        <v>402</v>
      </c>
      <c r="AC245" s="19" t="s">
        <v>32</v>
      </c>
      <c r="AD245" s="22"/>
      <c r="AE245" s="13">
        <v>21</v>
      </c>
      <c r="AF245" s="10">
        <f>70*40</f>
        <v>2800</v>
      </c>
      <c r="AG245" s="21"/>
      <c r="AH245" s="17"/>
    </row>
    <row r="246" spans="1:34" ht="49.5" customHeight="1">
      <c r="A246" s="52"/>
      <c r="B246" s="13">
        <v>133</v>
      </c>
      <c r="C246" s="27" t="s">
        <v>403</v>
      </c>
      <c r="D246" s="39"/>
      <c r="E246" s="23" t="s">
        <v>24</v>
      </c>
      <c r="F246" s="23" t="s">
        <v>24</v>
      </c>
      <c r="G246" s="23" t="s">
        <v>24</v>
      </c>
      <c r="H246" s="23" t="s">
        <v>24</v>
      </c>
      <c r="I246" s="23" t="s">
        <v>24</v>
      </c>
      <c r="J246" s="23" t="s">
        <v>24</v>
      </c>
      <c r="K246" s="23" t="s">
        <v>24</v>
      </c>
      <c r="L246" s="23" t="s">
        <v>24</v>
      </c>
      <c r="M246" s="23" t="s">
        <v>24</v>
      </c>
      <c r="N246" s="23" t="s">
        <v>25</v>
      </c>
      <c r="O246" s="23" t="s">
        <v>24</v>
      </c>
      <c r="P246" s="23" t="s">
        <v>24</v>
      </c>
      <c r="Q246" s="23" t="s">
        <v>24</v>
      </c>
      <c r="R246" s="23" t="s">
        <v>24</v>
      </c>
      <c r="S246" s="23" t="s">
        <v>24</v>
      </c>
      <c r="T246" s="23" t="s">
        <v>24</v>
      </c>
      <c r="U246" s="21" t="s">
        <v>26</v>
      </c>
      <c r="V246" s="15">
        <v>28</v>
      </c>
      <c r="W246" s="10">
        <f>132*99</f>
        <v>13068</v>
      </c>
      <c r="X246" s="22" t="s">
        <v>27</v>
      </c>
      <c r="Y246" s="22"/>
      <c r="Z246" s="15"/>
      <c r="AA246" s="10"/>
      <c r="AB246" s="10"/>
      <c r="AC246" s="22"/>
      <c r="AD246" s="22"/>
      <c r="AE246" s="13"/>
      <c r="AF246" s="10"/>
      <c r="AG246" s="21"/>
      <c r="AH246" s="17" t="s">
        <v>95</v>
      </c>
    </row>
    <row r="247" spans="1:34" ht="15.75" customHeight="1">
      <c r="A247" s="52">
        <v>108</v>
      </c>
      <c r="B247" s="81" t="s">
        <v>404</v>
      </c>
      <c r="C247" s="82"/>
      <c r="D247" s="13" t="s">
        <v>405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50"/>
      <c r="O247" s="13"/>
      <c r="P247" s="13"/>
      <c r="Q247" s="13"/>
      <c r="R247" s="13"/>
      <c r="S247" s="13"/>
      <c r="T247" s="13"/>
      <c r="U247" s="50"/>
      <c r="V247" s="59"/>
      <c r="W247" s="19"/>
      <c r="X247" s="19"/>
      <c r="Y247" s="19"/>
      <c r="Z247" s="14"/>
      <c r="AA247" s="21"/>
      <c r="AB247" s="21"/>
      <c r="AC247" s="19"/>
      <c r="AD247" s="19"/>
      <c r="AE247" s="13"/>
      <c r="AF247" s="19"/>
      <c r="AG247" s="21" t="s">
        <v>35</v>
      </c>
      <c r="AH247" s="21"/>
    </row>
    <row r="248" spans="1:34" ht="33" customHeight="1">
      <c r="A248" s="57"/>
      <c r="B248" s="13">
        <v>134</v>
      </c>
      <c r="C248" s="24" t="s">
        <v>406</v>
      </c>
      <c r="D248" s="23"/>
      <c r="E248" s="23" t="s">
        <v>24</v>
      </c>
      <c r="F248" s="23" t="s">
        <v>24</v>
      </c>
      <c r="G248" s="23" t="s">
        <v>24</v>
      </c>
      <c r="H248" s="23" t="s">
        <v>24</v>
      </c>
      <c r="I248" s="23" t="s">
        <v>24</v>
      </c>
      <c r="J248" s="23" t="s">
        <v>24</v>
      </c>
      <c r="K248" s="23" t="s">
        <v>24</v>
      </c>
      <c r="L248" s="23" t="s">
        <v>24</v>
      </c>
      <c r="M248" s="23" t="s">
        <v>24</v>
      </c>
      <c r="N248" s="53" t="s">
        <v>336</v>
      </c>
      <c r="O248" s="23" t="s">
        <v>24</v>
      </c>
      <c r="P248" s="23" t="s">
        <v>24</v>
      </c>
      <c r="Q248" s="23" t="s">
        <v>24</v>
      </c>
      <c r="R248" s="23" t="s">
        <v>24</v>
      </c>
      <c r="S248" s="23" t="s">
        <v>24</v>
      </c>
      <c r="T248" s="23" t="s">
        <v>24</v>
      </c>
      <c r="U248" s="53" t="s">
        <v>336</v>
      </c>
      <c r="V248" s="15">
        <v>29</v>
      </c>
      <c r="W248" s="23">
        <f>160*110</f>
        <v>17600</v>
      </c>
      <c r="X248" s="21" t="s">
        <v>131</v>
      </c>
      <c r="Y248" s="19" t="s">
        <v>337</v>
      </c>
      <c r="Z248" s="21"/>
      <c r="AA248" s="21"/>
      <c r="AB248" s="21"/>
      <c r="AC248" s="19"/>
      <c r="AD248" s="19"/>
      <c r="AE248" s="13">
        <v>22</v>
      </c>
      <c r="AF248" s="23">
        <f>180*80</f>
        <v>14400</v>
      </c>
      <c r="AG248" s="21"/>
      <c r="AH248" s="17"/>
    </row>
    <row r="249" spans="1:34" ht="15.75" customHeight="1">
      <c r="A249" s="52">
        <v>109</v>
      </c>
      <c r="B249" s="83" t="s">
        <v>407</v>
      </c>
      <c r="C249" s="84"/>
      <c r="D249" s="13" t="s">
        <v>408</v>
      </c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34"/>
      <c r="P249" s="34"/>
      <c r="Q249" s="34"/>
      <c r="R249" s="34"/>
      <c r="S249" s="34"/>
      <c r="T249" s="34"/>
      <c r="U249" s="51"/>
      <c r="V249" s="38"/>
      <c r="W249" s="61"/>
      <c r="X249" s="34"/>
      <c r="Y249" s="34"/>
      <c r="Z249" s="34"/>
      <c r="AA249" s="38"/>
      <c r="AB249" s="36"/>
      <c r="AC249" s="34"/>
      <c r="AD249" s="34"/>
      <c r="AE249" s="34"/>
      <c r="AF249" s="38"/>
      <c r="AG249" s="21" t="s">
        <v>90</v>
      </c>
      <c r="AH249" s="38"/>
    </row>
    <row r="250" spans="1:34" ht="33" customHeight="1">
      <c r="A250" s="49"/>
      <c r="B250" s="13">
        <v>135</v>
      </c>
      <c r="C250" s="24" t="s">
        <v>409</v>
      </c>
      <c r="D250" s="23"/>
      <c r="E250" s="23" t="s">
        <v>24</v>
      </c>
      <c r="F250" s="23" t="s">
        <v>24</v>
      </c>
      <c r="G250" s="23" t="s">
        <v>24</v>
      </c>
      <c r="H250" s="23" t="s">
        <v>24</v>
      </c>
      <c r="I250" s="23" t="s">
        <v>24</v>
      </c>
      <c r="J250" s="23" t="s">
        <v>24</v>
      </c>
      <c r="K250" s="23" t="s">
        <v>24</v>
      </c>
      <c r="L250" s="23" t="s">
        <v>24</v>
      </c>
      <c r="M250" s="23" t="s">
        <v>24</v>
      </c>
      <c r="N250" s="23" t="s">
        <v>25</v>
      </c>
      <c r="O250" s="23" t="s">
        <v>24</v>
      </c>
      <c r="P250" s="23" t="s">
        <v>24</v>
      </c>
      <c r="Q250" s="23" t="s">
        <v>24</v>
      </c>
      <c r="R250" s="23" t="s">
        <v>24</v>
      </c>
      <c r="S250" s="23" t="s">
        <v>24</v>
      </c>
      <c r="T250" s="23" t="s">
        <v>24</v>
      </c>
      <c r="U250" s="23" t="s">
        <v>25</v>
      </c>
      <c r="V250" s="15">
        <v>30</v>
      </c>
      <c r="W250" s="1">
        <f>200*60</f>
        <v>12000</v>
      </c>
      <c r="X250" s="23" t="s">
        <v>346</v>
      </c>
      <c r="Y250" s="21"/>
      <c r="Z250" s="15">
        <v>13</v>
      </c>
      <c r="AA250" s="1">
        <v>80</v>
      </c>
      <c r="AB250" s="17" t="s">
        <v>410</v>
      </c>
      <c r="AC250" s="23" t="s">
        <v>346</v>
      </c>
      <c r="AD250" s="21"/>
      <c r="AE250" s="15">
        <v>23</v>
      </c>
      <c r="AF250" s="1">
        <f>(170*27)*2</f>
        <v>9180</v>
      </c>
      <c r="AG250" s="21"/>
      <c r="AH250" s="13"/>
    </row>
    <row r="251" spans="1:34" ht="15.75" customHeight="1">
      <c r="A251" s="52">
        <v>110</v>
      </c>
      <c r="B251" s="81" t="s">
        <v>411</v>
      </c>
      <c r="C251" s="82"/>
      <c r="D251" s="13" t="s">
        <v>412</v>
      </c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21"/>
      <c r="P251" s="21"/>
      <c r="Q251" s="21"/>
      <c r="R251" s="21"/>
      <c r="S251" s="21"/>
      <c r="T251" s="21"/>
      <c r="U251" s="62"/>
      <c r="V251" s="15"/>
      <c r="W251" s="21"/>
      <c r="X251" s="21"/>
      <c r="Y251" s="21"/>
      <c r="Z251" s="15"/>
      <c r="AA251" s="17"/>
      <c r="AB251" s="17"/>
      <c r="AC251" s="17"/>
      <c r="AD251" s="17"/>
      <c r="AE251" s="15"/>
      <c r="AF251" s="21"/>
      <c r="AG251" s="21" t="s">
        <v>35</v>
      </c>
      <c r="AH251" s="13"/>
    </row>
    <row r="252" spans="1:34" ht="33" customHeight="1">
      <c r="A252" s="49"/>
      <c r="B252" s="13">
        <v>136</v>
      </c>
      <c r="C252" s="36" t="s">
        <v>413</v>
      </c>
      <c r="D252" s="23"/>
      <c r="E252" s="23" t="s">
        <v>24</v>
      </c>
      <c r="F252" s="23" t="s">
        <v>24</v>
      </c>
      <c r="G252" s="23" t="s">
        <v>24</v>
      </c>
      <c r="H252" s="23" t="s">
        <v>24</v>
      </c>
      <c r="I252" s="23" t="s">
        <v>24</v>
      </c>
      <c r="J252" s="23" t="s">
        <v>24</v>
      </c>
      <c r="K252" s="23" t="s">
        <v>24</v>
      </c>
      <c r="L252" s="23" t="s">
        <v>24</v>
      </c>
      <c r="M252" s="23" t="s">
        <v>24</v>
      </c>
      <c r="N252" s="23" t="s">
        <v>25</v>
      </c>
      <c r="O252" s="23" t="s">
        <v>24</v>
      </c>
      <c r="P252" s="23" t="s">
        <v>24</v>
      </c>
      <c r="Q252" s="23" t="s">
        <v>24</v>
      </c>
      <c r="R252" s="23" t="s">
        <v>24</v>
      </c>
      <c r="S252" s="23" t="s">
        <v>24</v>
      </c>
      <c r="T252" s="23" t="s">
        <v>24</v>
      </c>
      <c r="U252" s="23" t="s">
        <v>25</v>
      </c>
      <c r="V252" s="15">
        <v>31</v>
      </c>
      <c r="W252" s="1">
        <f>(200*100)+(170*100)</f>
        <v>37000</v>
      </c>
      <c r="X252" s="23" t="s">
        <v>346</v>
      </c>
      <c r="Y252" s="21"/>
      <c r="Z252" s="15">
        <v>14</v>
      </c>
      <c r="AA252" s="1">
        <v>200</v>
      </c>
      <c r="AB252" s="17" t="s">
        <v>414</v>
      </c>
      <c r="AC252" s="23" t="s">
        <v>346</v>
      </c>
      <c r="AD252" s="17"/>
      <c r="AE252" s="15"/>
      <c r="AF252" s="21"/>
      <c r="AG252" s="21"/>
      <c r="AH252" s="13"/>
    </row>
    <row r="253" spans="1:34" ht="15.75" customHeight="1">
      <c r="A253" s="52">
        <v>111</v>
      </c>
      <c r="B253" s="83" t="s">
        <v>415</v>
      </c>
      <c r="C253" s="84"/>
      <c r="D253" s="13" t="s">
        <v>416</v>
      </c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34"/>
      <c r="P253" s="34"/>
      <c r="Q253" s="34"/>
      <c r="R253" s="34"/>
      <c r="S253" s="34"/>
      <c r="T253" s="34"/>
      <c r="U253" s="51"/>
      <c r="V253" s="15"/>
      <c r="W253" s="61"/>
      <c r="X253" s="34"/>
      <c r="Y253" s="34"/>
      <c r="Z253" s="15"/>
      <c r="AA253" s="38"/>
      <c r="AB253" s="36"/>
      <c r="AC253" s="34"/>
      <c r="AD253" s="34"/>
      <c r="AE253" s="15"/>
      <c r="AF253" s="38"/>
      <c r="AG253" s="21" t="s">
        <v>90</v>
      </c>
      <c r="AH253" s="38"/>
    </row>
    <row r="254" spans="1:34" ht="33" customHeight="1">
      <c r="A254" s="49"/>
      <c r="B254" s="13">
        <v>137</v>
      </c>
      <c r="C254" s="24" t="s">
        <v>417</v>
      </c>
      <c r="D254" s="23"/>
      <c r="E254" s="23" t="s">
        <v>24</v>
      </c>
      <c r="F254" s="23" t="s">
        <v>24</v>
      </c>
      <c r="G254" s="23" t="s">
        <v>24</v>
      </c>
      <c r="H254" s="23" t="s">
        <v>24</v>
      </c>
      <c r="I254" s="23" t="s">
        <v>24</v>
      </c>
      <c r="J254" s="23" t="s">
        <v>24</v>
      </c>
      <c r="K254" s="23" t="s">
        <v>24</v>
      </c>
      <c r="L254" s="23" t="s">
        <v>24</v>
      </c>
      <c r="M254" s="23" t="s">
        <v>24</v>
      </c>
      <c r="N254" s="23" t="s">
        <v>25</v>
      </c>
      <c r="O254" s="23" t="s">
        <v>24</v>
      </c>
      <c r="P254" s="23" t="s">
        <v>24</v>
      </c>
      <c r="Q254" s="23" t="s">
        <v>24</v>
      </c>
      <c r="R254" s="23" t="s">
        <v>24</v>
      </c>
      <c r="S254" s="23" t="s">
        <v>24</v>
      </c>
      <c r="T254" s="23" t="s">
        <v>24</v>
      </c>
      <c r="U254" s="23" t="s">
        <v>25</v>
      </c>
      <c r="V254" s="15">
        <v>32</v>
      </c>
      <c r="W254" s="1">
        <f>120*100</f>
        <v>12000</v>
      </c>
      <c r="X254" s="23" t="s">
        <v>346</v>
      </c>
      <c r="Y254" s="21"/>
      <c r="Z254" s="15">
        <v>15</v>
      </c>
      <c r="AA254" s="1">
        <v>200</v>
      </c>
      <c r="AB254" s="17" t="s">
        <v>418</v>
      </c>
      <c r="AC254" s="23" t="s">
        <v>346</v>
      </c>
      <c r="AD254" s="21"/>
      <c r="AE254" s="15"/>
      <c r="AF254" s="21"/>
      <c r="AG254" s="21"/>
      <c r="AH254" s="13"/>
    </row>
    <row r="255" spans="1:34" ht="15.75" customHeight="1">
      <c r="A255" s="52">
        <v>112</v>
      </c>
      <c r="B255" s="83" t="s">
        <v>419</v>
      </c>
      <c r="C255" s="84"/>
      <c r="D255" s="8" t="s">
        <v>420</v>
      </c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1"/>
      <c r="W255" s="21"/>
      <c r="X255" s="21"/>
      <c r="Y255" s="21"/>
      <c r="Z255" s="17"/>
      <c r="AA255" s="21"/>
      <c r="AB255" s="17"/>
      <c r="AC255" s="21"/>
      <c r="AD255" s="21"/>
      <c r="AE255" s="21"/>
      <c r="AF255" s="21"/>
      <c r="AG255" s="21" t="s">
        <v>35</v>
      </c>
      <c r="AH255" s="13"/>
    </row>
    <row r="256" spans="1:34" ht="49.5" customHeight="1">
      <c r="A256" s="20"/>
      <c r="B256" s="13">
        <v>138</v>
      </c>
      <c r="C256" s="36" t="s">
        <v>421</v>
      </c>
      <c r="D256" s="23"/>
      <c r="E256" s="23" t="s">
        <v>24</v>
      </c>
      <c r="F256" s="23" t="s">
        <v>24</v>
      </c>
      <c r="G256" s="23" t="s">
        <v>24</v>
      </c>
      <c r="H256" s="23" t="s">
        <v>24</v>
      </c>
      <c r="I256" s="23" t="s">
        <v>24</v>
      </c>
      <c r="J256" s="23" t="s">
        <v>24</v>
      </c>
      <c r="K256" s="23" t="s">
        <v>24</v>
      </c>
      <c r="L256" s="23" t="s">
        <v>24</v>
      </c>
      <c r="M256" s="23" t="s">
        <v>24</v>
      </c>
      <c r="N256" s="23" t="s">
        <v>25</v>
      </c>
      <c r="O256" s="23" t="s">
        <v>24</v>
      </c>
      <c r="P256" s="23" t="s">
        <v>24</v>
      </c>
      <c r="Q256" s="23" t="s">
        <v>24</v>
      </c>
      <c r="R256" s="23" t="s">
        <v>24</v>
      </c>
      <c r="S256" s="23" t="s">
        <v>24</v>
      </c>
      <c r="T256" s="23" t="s">
        <v>24</v>
      </c>
      <c r="U256" s="23" t="s">
        <v>25</v>
      </c>
      <c r="V256" s="15">
        <v>33</v>
      </c>
      <c r="W256" s="1">
        <v>9600</v>
      </c>
      <c r="X256" s="21" t="s">
        <v>131</v>
      </c>
      <c r="Y256" s="17" t="s">
        <v>387</v>
      </c>
      <c r="Z256" s="15">
        <v>16</v>
      </c>
      <c r="AA256" s="1">
        <v>100</v>
      </c>
      <c r="AB256" s="17" t="s">
        <v>418</v>
      </c>
      <c r="AC256" s="17" t="s">
        <v>422</v>
      </c>
      <c r="AD256" s="21" t="s">
        <v>90</v>
      </c>
      <c r="AE256" s="15">
        <v>24</v>
      </c>
      <c r="AF256" s="1">
        <v>3200</v>
      </c>
      <c r="AG256" s="21"/>
      <c r="AH256" s="17"/>
    </row>
    <row r="257" spans="1:34" ht="15.75" customHeight="1">
      <c r="A257" s="13"/>
      <c r="B257" s="13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42"/>
      <c r="O257" s="15"/>
      <c r="P257" s="15"/>
      <c r="Q257" s="15"/>
      <c r="R257" s="15"/>
      <c r="S257" s="15"/>
      <c r="T257" s="15"/>
      <c r="U257" s="42"/>
      <c r="V257" s="13">
        <v>33</v>
      </c>
      <c r="W257" s="23"/>
      <c r="X257" s="42"/>
      <c r="Y257" s="42"/>
      <c r="Z257" s="13">
        <v>16</v>
      </c>
      <c r="AA257" s="23"/>
      <c r="AB257" s="15"/>
      <c r="AC257" s="42"/>
      <c r="AD257" s="42"/>
      <c r="AE257" s="13">
        <v>24</v>
      </c>
      <c r="AF257" s="23"/>
      <c r="AG257" s="15"/>
      <c r="AH257" s="15"/>
    </row>
    <row r="258" ht="15" customHeight="1">
      <c r="D258" s="63"/>
    </row>
    <row r="259" ht="15" customHeight="1">
      <c r="D259" s="63"/>
    </row>
    <row r="260" ht="15" customHeight="1">
      <c r="D260" s="63"/>
    </row>
    <row r="261" ht="15" customHeight="1">
      <c r="D261" s="63"/>
    </row>
    <row r="262" ht="15" customHeight="1">
      <c r="D262" s="63"/>
    </row>
    <row r="263" ht="15" customHeight="1">
      <c r="D263" s="63"/>
    </row>
    <row r="264" ht="15" customHeight="1">
      <c r="D264" s="63"/>
    </row>
    <row r="265" ht="15" customHeight="1">
      <c r="D265" s="63"/>
    </row>
    <row r="266" ht="15" customHeight="1">
      <c r="D266" s="63"/>
    </row>
    <row r="267" ht="15" customHeight="1">
      <c r="D267" s="63"/>
    </row>
    <row r="268" ht="15" customHeight="1">
      <c r="D268" s="63"/>
    </row>
    <row r="269" ht="15" customHeight="1">
      <c r="D269" s="63"/>
    </row>
    <row r="270" ht="15" customHeight="1">
      <c r="D270" s="63"/>
    </row>
    <row r="271" ht="15" customHeight="1">
      <c r="D271" s="63"/>
    </row>
    <row r="272" ht="15" customHeight="1">
      <c r="D272" s="63"/>
    </row>
    <row r="273" ht="15" customHeight="1">
      <c r="D273" s="63"/>
    </row>
    <row r="274" ht="15" customHeight="1">
      <c r="D274" s="63"/>
    </row>
    <row r="275" ht="15" customHeight="1">
      <c r="D275" s="63"/>
    </row>
    <row r="276" ht="15" customHeight="1">
      <c r="D276" s="63"/>
    </row>
    <row r="277" ht="15" customHeight="1">
      <c r="D277" s="63"/>
    </row>
    <row r="278" ht="15" customHeight="1">
      <c r="D278" s="63"/>
    </row>
    <row r="279" ht="15" customHeight="1">
      <c r="D279" s="63"/>
    </row>
    <row r="280" ht="15" customHeight="1">
      <c r="D280" s="63"/>
    </row>
    <row r="281" ht="15" customHeight="1">
      <c r="D281" s="63"/>
    </row>
    <row r="282" ht="15" customHeight="1">
      <c r="D282" s="63"/>
    </row>
    <row r="283" ht="15" customHeight="1">
      <c r="D283" s="63"/>
    </row>
    <row r="284" ht="15" customHeight="1">
      <c r="D284" s="63"/>
    </row>
    <row r="285" ht="15" customHeight="1">
      <c r="D285" s="63"/>
    </row>
    <row r="286" ht="15" customHeight="1">
      <c r="D286" s="63"/>
    </row>
    <row r="287" ht="15" customHeight="1">
      <c r="D287" s="63"/>
    </row>
    <row r="288" ht="15" customHeight="1">
      <c r="D288" s="63"/>
    </row>
    <row r="289" ht="15" customHeight="1">
      <c r="D289" s="63"/>
    </row>
    <row r="290" ht="15" customHeight="1">
      <c r="D290" s="63"/>
    </row>
    <row r="291" ht="15" customHeight="1">
      <c r="D291" s="63"/>
    </row>
    <row r="292" ht="15" customHeight="1">
      <c r="D292" s="63"/>
    </row>
    <row r="293" ht="15" customHeight="1">
      <c r="D293" s="63"/>
    </row>
    <row r="294" ht="15" customHeight="1">
      <c r="D294" s="63"/>
    </row>
    <row r="295" ht="15" customHeight="1">
      <c r="D295" s="63"/>
    </row>
    <row r="296" ht="15" customHeight="1">
      <c r="D296" s="63"/>
    </row>
    <row r="297" ht="15" customHeight="1">
      <c r="D297" s="63"/>
    </row>
    <row r="298" ht="15" customHeight="1">
      <c r="D298" s="63"/>
    </row>
    <row r="299" ht="15" customHeight="1">
      <c r="D299" s="63"/>
    </row>
    <row r="300" ht="15" customHeight="1">
      <c r="D300" s="63"/>
    </row>
    <row r="301" ht="15" customHeight="1">
      <c r="D301" s="63"/>
    </row>
    <row r="302" ht="15" customHeight="1">
      <c r="D302" s="63"/>
    </row>
    <row r="303" ht="15" customHeight="1">
      <c r="D303" s="63"/>
    </row>
    <row r="304" ht="15" customHeight="1">
      <c r="D304" s="63"/>
    </row>
    <row r="305" ht="15" customHeight="1">
      <c r="D305" s="63"/>
    </row>
    <row r="306" ht="15" customHeight="1">
      <c r="D306" s="63"/>
    </row>
    <row r="307" ht="15" customHeight="1">
      <c r="D307" s="63"/>
    </row>
    <row r="308" ht="15" customHeight="1">
      <c r="D308" s="63"/>
    </row>
    <row r="309" ht="15" customHeight="1">
      <c r="D309" s="63"/>
    </row>
    <row r="310" ht="15" customHeight="1">
      <c r="D310" s="63"/>
    </row>
    <row r="311" ht="15" customHeight="1">
      <c r="D311" s="63"/>
    </row>
    <row r="312" ht="15" customHeight="1">
      <c r="D312" s="63"/>
    </row>
    <row r="313" ht="15" customHeight="1">
      <c r="D313" s="63"/>
    </row>
    <row r="314" ht="15" customHeight="1">
      <c r="D314" s="63"/>
    </row>
    <row r="315" ht="15" customHeight="1">
      <c r="D315" s="63"/>
    </row>
    <row r="316" ht="15" customHeight="1">
      <c r="D316" s="63"/>
    </row>
    <row r="317" ht="15" customHeight="1">
      <c r="D317" s="63"/>
    </row>
    <row r="318" ht="15" customHeight="1">
      <c r="D318" s="63"/>
    </row>
    <row r="319" ht="15" customHeight="1">
      <c r="D319" s="63"/>
    </row>
    <row r="320" ht="15" customHeight="1">
      <c r="D320" s="63"/>
    </row>
    <row r="321" ht="15" customHeight="1">
      <c r="D321" s="63"/>
    </row>
    <row r="322" ht="15" customHeight="1">
      <c r="D322" s="63"/>
    </row>
    <row r="323" ht="15" customHeight="1">
      <c r="D323" s="63"/>
    </row>
    <row r="324" ht="15" customHeight="1">
      <c r="D324" s="63"/>
    </row>
    <row r="325" ht="15" customHeight="1">
      <c r="D325" s="63"/>
    </row>
    <row r="326" ht="15" customHeight="1">
      <c r="D326" s="63"/>
    </row>
    <row r="327" ht="15" customHeight="1">
      <c r="D327" s="63"/>
    </row>
    <row r="328" ht="15" customHeight="1">
      <c r="D328" s="63"/>
    </row>
    <row r="329" ht="15" customHeight="1">
      <c r="D329" s="63"/>
    </row>
    <row r="330" ht="15" customHeight="1">
      <c r="D330" s="63"/>
    </row>
    <row r="331" ht="15" customHeight="1">
      <c r="D331" s="63"/>
    </row>
    <row r="332" ht="15" customHeight="1">
      <c r="D332" s="63"/>
    </row>
    <row r="333" ht="15" customHeight="1">
      <c r="D333" s="63"/>
    </row>
    <row r="334" ht="15" customHeight="1">
      <c r="D334" s="63"/>
    </row>
    <row r="335" ht="15" customHeight="1">
      <c r="D335" s="63"/>
    </row>
    <row r="336" ht="15" customHeight="1">
      <c r="D336" s="63"/>
    </row>
    <row r="337" ht="15" customHeight="1">
      <c r="D337" s="63"/>
    </row>
    <row r="338" ht="15" customHeight="1">
      <c r="D338" s="63"/>
    </row>
    <row r="339" ht="15" customHeight="1">
      <c r="D339" s="63"/>
    </row>
    <row r="340" ht="15" customHeight="1">
      <c r="D340" s="63"/>
    </row>
    <row r="341" ht="15" customHeight="1">
      <c r="D341" s="63"/>
    </row>
    <row r="342" ht="15" customHeight="1">
      <c r="D342" s="63"/>
    </row>
    <row r="343" ht="15" customHeight="1">
      <c r="D343" s="63"/>
    </row>
    <row r="344" ht="15" customHeight="1">
      <c r="D344" s="63"/>
    </row>
    <row r="345" ht="15" customHeight="1">
      <c r="D345" s="63"/>
    </row>
    <row r="346" ht="15" customHeight="1">
      <c r="D346" s="63"/>
    </row>
    <row r="347" ht="15" customHeight="1">
      <c r="D347" s="63"/>
    </row>
    <row r="348" ht="15" customHeight="1">
      <c r="D348" s="63"/>
    </row>
    <row r="349" ht="15" customHeight="1">
      <c r="D349" s="63"/>
    </row>
    <row r="350" ht="15" customHeight="1">
      <c r="D350" s="63"/>
    </row>
    <row r="351" ht="15" customHeight="1">
      <c r="D351" s="63"/>
    </row>
    <row r="352" ht="15" customHeight="1">
      <c r="D352" s="63"/>
    </row>
    <row r="353" ht="15" customHeight="1">
      <c r="D353" s="63"/>
    </row>
    <row r="354" ht="15" customHeight="1">
      <c r="D354" s="63"/>
    </row>
    <row r="355" ht="15" customHeight="1">
      <c r="D355" s="63"/>
    </row>
    <row r="356" ht="15" customHeight="1">
      <c r="D356" s="63"/>
    </row>
    <row r="357" ht="15" customHeight="1">
      <c r="D357" s="63"/>
    </row>
    <row r="358" ht="15" customHeight="1">
      <c r="D358" s="63"/>
    </row>
    <row r="359" ht="15" customHeight="1">
      <c r="D359" s="63"/>
    </row>
    <row r="360" ht="15" customHeight="1">
      <c r="D360" s="63"/>
    </row>
    <row r="361" ht="15" customHeight="1">
      <c r="D361" s="63"/>
    </row>
    <row r="362" ht="15" customHeight="1">
      <c r="D362" s="63"/>
    </row>
    <row r="363" ht="15" customHeight="1">
      <c r="D363" s="63"/>
    </row>
    <row r="364" ht="15" customHeight="1">
      <c r="D364" s="63"/>
    </row>
    <row r="365" ht="15" customHeight="1">
      <c r="D365" s="63"/>
    </row>
    <row r="366" ht="15" customHeight="1">
      <c r="D366" s="63"/>
    </row>
    <row r="367" ht="15" customHeight="1">
      <c r="D367" s="63"/>
    </row>
    <row r="368" ht="15" customHeight="1">
      <c r="D368" s="63"/>
    </row>
    <row r="369" ht="15" customHeight="1">
      <c r="D369" s="63"/>
    </row>
    <row r="370" ht="15" customHeight="1">
      <c r="D370" s="63"/>
    </row>
    <row r="371" ht="15" customHeight="1">
      <c r="D371" s="63"/>
    </row>
    <row r="372" ht="15" customHeight="1">
      <c r="D372" s="63"/>
    </row>
    <row r="373" ht="15" customHeight="1">
      <c r="D373" s="63"/>
    </row>
    <row r="374" ht="15" customHeight="1">
      <c r="D374" s="63"/>
    </row>
    <row r="375" ht="15" customHeight="1">
      <c r="D375" s="63"/>
    </row>
    <row r="376" ht="15" customHeight="1">
      <c r="D376" s="63"/>
    </row>
    <row r="377" ht="15" customHeight="1">
      <c r="D377" s="63"/>
    </row>
    <row r="378" ht="15" customHeight="1">
      <c r="D378" s="63"/>
    </row>
    <row r="379" ht="15" customHeight="1">
      <c r="D379" s="63"/>
    </row>
    <row r="380" ht="15" customHeight="1">
      <c r="D380" s="63"/>
    </row>
    <row r="381" ht="15" customHeight="1">
      <c r="D381" s="63"/>
    </row>
    <row r="382" ht="15" customHeight="1">
      <c r="D382" s="63"/>
    </row>
    <row r="383" ht="15" customHeight="1">
      <c r="D383" s="63"/>
    </row>
    <row r="384" ht="15" customHeight="1">
      <c r="D384" s="63"/>
    </row>
    <row r="385" ht="15" customHeight="1">
      <c r="D385" s="63"/>
    </row>
    <row r="386" ht="15" customHeight="1">
      <c r="D386" s="63"/>
    </row>
    <row r="387" ht="15" customHeight="1">
      <c r="D387" s="63"/>
    </row>
    <row r="388" ht="15" customHeight="1">
      <c r="D388" s="63"/>
    </row>
    <row r="389" ht="15" customHeight="1">
      <c r="D389" s="63"/>
    </row>
    <row r="390" ht="15" customHeight="1">
      <c r="D390" s="63"/>
    </row>
    <row r="391" ht="15" customHeight="1">
      <c r="D391" s="63"/>
    </row>
    <row r="392" ht="15" customHeight="1">
      <c r="D392" s="63"/>
    </row>
    <row r="393" ht="15" customHeight="1">
      <c r="D393" s="63"/>
    </row>
    <row r="394" ht="15" customHeight="1">
      <c r="D394" s="63"/>
    </row>
    <row r="395" ht="15" customHeight="1">
      <c r="D395" s="63"/>
    </row>
    <row r="396" ht="15" customHeight="1">
      <c r="D396" s="63"/>
    </row>
    <row r="397" ht="15" customHeight="1">
      <c r="D397" s="63"/>
    </row>
    <row r="398" ht="15" customHeight="1">
      <c r="D398" s="63"/>
    </row>
    <row r="399" ht="15" customHeight="1">
      <c r="D399" s="63"/>
    </row>
    <row r="400" ht="15" customHeight="1">
      <c r="D400" s="63"/>
    </row>
    <row r="401" ht="15" customHeight="1">
      <c r="D401" s="63"/>
    </row>
    <row r="402" ht="15" customHeight="1">
      <c r="D402" s="63"/>
    </row>
    <row r="403" ht="15" customHeight="1">
      <c r="D403" s="63"/>
    </row>
    <row r="404" ht="15" customHeight="1">
      <c r="D404" s="63"/>
    </row>
    <row r="405" ht="15" customHeight="1">
      <c r="D405" s="63"/>
    </row>
    <row r="406" ht="15" customHeight="1">
      <c r="D406" s="63"/>
    </row>
    <row r="407" ht="15" customHeight="1">
      <c r="D407" s="63"/>
    </row>
    <row r="408" ht="15" customHeight="1">
      <c r="D408" s="63"/>
    </row>
    <row r="409" ht="15" customHeight="1">
      <c r="D409" s="63"/>
    </row>
    <row r="410" ht="15" customHeight="1">
      <c r="D410" s="63"/>
    </row>
    <row r="411" ht="15" customHeight="1">
      <c r="D411" s="63"/>
    </row>
    <row r="412" ht="15" customHeight="1">
      <c r="D412" s="63"/>
    </row>
    <row r="413" ht="15" customHeight="1">
      <c r="D413" s="63"/>
    </row>
    <row r="414" ht="15" customHeight="1">
      <c r="D414" s="63"/>
    </row>
    <row r="415" ht="15" customHeight="1">
      <c r="D415" s="63"/>
    </row>
    <row r="416" ht="15" customHeight="1">
      <c r="D416" s="63"/>
    </row>
    <row r="417" ht="15" customHeight="1">
      <c r="D417" s="63"/>
    </row>
    <row r="418" ht="15" customHeight="1">
      <c r="D418" s="63"/>
    </row>
    <row r="419" ht="15" customHeight="1">
      <c r="D419" s="63"/>
    </row>
    <row r="420" ht="15" customHeight="1">
      <c r="D420" s="63"/>
    </row>
    <row r="421" ht="15" customHeight="1">
      <c r="D421" s="63"/>
    </row>
    <row r="422" ht="15" customHeight="1">
      <c r="D422" s="63"/>
    </row>
    <row r="423" ht="15" customHeight="1">
      <c r="D423" s="63"/>
    </row>
    <row r="424" ht="15" customHeight="1">
      <c r="D424" s="63"/>
    </row>
    <row r="425" ht="15" customHeight="1">
      <c r="D425" s="63"/>
    </row>
    <row r="426" ht="15" customHeight="1">
      <c r="D426" s="63"/>
    </row>
    <row r="427" ht="15" customHeight="1">
      <c r="D427" s="63"/>
    </row>
    <row r="428" ht="15" customHeight="1">
      <c r="D428" s="63"/>
    </row>
    <row r="429" ht="15" customHeight="1">
      <c r="D429" s="63"/>
    </row>
    <row r="430" ht="15" customHeight="1">
      <c r="D430" s="63"/>
    </row>
    <row r="431" ht="15" customHeight="1">
      <c r="D431" s="63"/>
    </row>
    <row r="432" ht="15" customHeight="1">
      <c r="D432" s="63"/>
    </row>
    <row r="433" ht="15" customHeight="1">
      <c r="D433" s="63"/>
    </row>
    <row r="434" ht="15" customHeight="1">
      <c r="D434" s="63"/>
    </row>
    <row r="435" ht="15" customHeight="1">
      <c r="D435" s="63"/>
    </row>
    <row r="436" ht="15" customHeight="1">
      <c r="D436" s="63"/>
    </row>
    <row r="437" ht="15" customHeight="1">
      <c r="D437" s="63"/>
    </row>
    <row r="438" ht="15" customHeight="1">
      <c r="D438" s="63"/>
    </row>
    <row r="439" ht="15" customHeight="1">
      <c r="D439" s="63"/>
    </row>
    <row r="440" ht="15" customHeight="1">
      <c r="D440" s="63"/>
    </row>
    <row r="441" ht="15" customHeight="1">
      <c r="D441" s="63"/>
    </row>
    <row r="442" ht="15" customHeight="1">
      <c r="D442" s="63"/>
    </row>
    <row r="443" ht="15" customHeight="1">
      <c r="D443" s="63"/>
    </row>
    <row r="444" ht="15" customHeight="1">
      <c r="D444" s="63"/>
    </row>
    <row r="445" ht="15" customHeight="1">
      <c r="D445" s="63"/>
    </row>
    <row r="446" ht="15" customHeight="1">
      <c r="D446" s="63"/>
    </row>
    <row r="447" ht="15" customHeight="1">
      <c r="D447" s="63"/>
    </row>
    <row r="448" ht="15" customHeight="1">
      <c r="D448" s="63"/>
    </row>
    <row r="449" ht="15" customHeight="1">
      <c r="D449" s="63"/>
    </row>
    <row r="450" ht="15" customHeight="1">
      <c r="D450" s="63"/>
    </row>
    <row r="451" ht="15" customHeight="1">
      <c r="D451" s="63"/>
    </row>
    <row r="452" ht="15" customHeight="1">
      <c r="D452" s="63"/>
    </row>
    <row r="453" ht="15" customHeight="1">
      <c r="D453" s="63"/>
    </row>
    <row r="454" ht="15" customHeight="1">
      <c r="D454" s="63"/>
    </row>
    <row r="455" ht="15" customHeight="1">
      <c r="D455" s="63"/>
    </row>
    <row r="456" ht="15" customHeight="1">
      <c r="D456" s="63"/>
    </row>
    <row r="457" ht="15" customHeight="1">
      <c r="D457" s="63"/>
    </row>
    <row r="458" ht="15" customHeight="1">
      <c r="D458" s="63"/>
    </row>
    <row r="459" ht="15" customHeight="1">
      <c r="D459" s="63"/>
    </row>
    <row r="460" ht="15" customHeight="1">
      <c r="D460" s="63"/>
    </row>
    <row r="461" ht="15" customHeight="1">
      <c r="D461" s="63"/>
    </row>
    <row r="462" ht="15" customHeight="1">
      <c r="D462" s="63"/>
    </row>
    <row r="463" ht="15" customHeight="1">
      <c r="D463" s="63"/>
    </row>
    <row r="464" ht="15" customHeight="1">
      <c r="D464" s="63"/>
    </row>
    <row r="465" ht="15" customHeight="1">
      <c r="D465" s="63"/>
    </row>
    <row r="466" ht="15" customHeight="1">
      <c r="D466" s="63"/>
    </row>
    <row r="467" ht="15" customHeight="1">
      <c r="D467" s="63"/>
    </row>
    <row r="468" ht="15" customHeight="1">
      <c r="D468" s="63"/>
    </row>
    <row r="469" ht="15" customHeight="1">
      <c r="D469" s="63"/>
    </row>
    <row r="470" ht="15" customHeight="1">
      <c r="D470" s="63"/>
    </row>
    <row r="471" ht="15" customHeight="1">
      <c r="D471" s="63"/>
    </row>
    <row r="472" ht="15" customHeight="1">
      <c r="D472" s="63"/>
    </row>
    <row r="473" ht="15" customHeight="1">
      <c r="D473" s="63"/>
    </row>
    <row r="474" ht="15" customHeight="1">
      <c r="D474" s="63"/>
    </row>
    <row r="475" ht="15" customHeight="1">
      <c r="D475" s="63"/>
    </row>
    <row r="476" ht="15" customHeight="1">
      <c r="D476" s="63"/>
    </row>
    <row r="477" ht="15" customHeight="1">
      <c r="D477" s="63"/>
    </row>
    <row r="478" ht="15" customHeight="1">
      <c r="D478" s="63"/>
    </row>
    <row r="479" ht="15" customHeight="1">
      <c r="D479" s="63"/>
    </row>
    <row r="480" ht="15" customHeight="1">
      <c r="D480" s="63"/>
    </row>
    <row r="481" ht="15" customHeight="1">
      <c r="D481" s="63"/>
    </row>
    <row r="482" ht="15" customHeight="1">
      <c r="D482" s="63"/>
    </row>
    <row r="483" ht="15" customHeight="1">
      <c r="D483" s="63"/>
    </row>
    <row r="484" ht="15" customHeight="1">
      <c r="D484" s="63"/>
    </row>
    <row r="485" ht="15" customHeight="1">
      <c r="D485" s="63"/>
    </row>
    <row r="486" ht="15" customHeight="1">
      <c r="D486" s="63"/>
    </row>
    <row r="487" ht="15" customHeight="1">
      <c r="D487" s="63"/>
    </row>
    <row r="488" ht="15" customHeight="1">
      <c r="D488" s="63"/>
    </row>
    <row r="489" ht="15" customHeight="1">
      <c r="D489" s="63"/>
    </row>
    <row r="490" ht="15" customHeight="1">
      <c r="D490" s="63"/>
    </row>
    <row r="491" ht="15" customHeight="1">
      <c r="D491" s="63"/>
    </row>
    <row r="492" ht="15" customHeight="1">
      <c r="D492" s="63"/>
    </row>
    <row r="493" ht="15" customHeight="1">
      <c r="D493" s="63"/>
    </row>
    <row r="494" ht="15" customHeight="1">
      <c r="D494" s="63"/>
    </row>
    <row r="495" ht="15" customHeight="1">
      <c r="D495" s="63"/>
    </row>
    <row r="496" ht="15" customHeight="1">
      <c r="D496" s="63"/>
    </row>
    <row r="497" ht="15" customHeight="1">
      <c r="D497" s="63"/>
    </row>
    <row r="498" ht="15" customHeight="1">
      <c r="D498" s="63"/>
    </row>
    <row r="499" ht="15" customHeight="1">
      <c r="D499" s="63"/>
    </row>
    <row r="500" ht="15" customHeight="1">
      <c r="D500" s="63"/>
    </row>
    <row r="501" ht="15" customHeight="1">
      <c r="D501" s="63"/>
    </row>
    <row r="502" ht="15" customHeight="1">
      <c r="D502" s="63"/>
    </row>
    <row r="503" ht="15" customHeight="1">
      <c r="D503" s="63"/>
    </row>
    <row r="504" ht="15" customHeight="1">
      <c r="D504" s="63"/>
    </row>
    <row r="505" ht="15" customHeight="1">
      <c r="D505" s="63"/>
    </row>
    <row r="506" ht="15" customHeight="1">
      <c r="D506" s="63"/>
    </row>
    <row r="507" ht="15" customHeight="1">
      <c r="D507" s="63"/>
    </row>
    <row r="508" ht="15" customHeight="1">
      <c r="D508" s="63"/>
    </row>
    <row r="509" ht="15" customHeight="1">
      <c r="D509" s="63"/>
    </row>
    <row r="510" ht="15" customHeight="1">
      <c r="D510" s="63"/>
    </row>
    <row r="511" ht="15" customHeight="1">
      <c r="D511" s="63"/>
    </row>
    <row r="512" ht="15" customHeight="1">
      <c r="D512" s="63"/>
    </row>
    <row r="513" ht="15" customHeight="1">
      <c r="D513" s="63"/>
    </row>
    <row r="514" ht="15" customHeight="1">
      <c r="D514" s="63"/>
    </row>
    <row r="515" ht="15" customHeight="1">
      <c r="D515" s="63"/>
    </row>
    <row r="516" ht="15" customHeight="1">
      <c r="D516" s="63"/>
    </row>
    <row r="517" ht="15" customHeight="1">
      <c r="D517" s="63"/>
    </row>
    <row r="518" ht="15" customHeight="1">
      <c r="D518" s="63"/>
    </row>
    <row r="519" ht="15" customHeight="1">
      <c r="D519" s="63"/>
    </row>
    <row r="520" ht="15" customHeight="1">
      <c r="D520" s="63"/>
    </row>
    <row r="521" ht="15" customHeight="1">
      <c r="D521" s="63"/>
    </row>
    <row r="522" ht="15" customHeight="1">
      <c r="D522" s="63"/>
    </row>
    <row r="523" ht="15" customHeight="1">
      <c r="D523" s="63"/>
    </row>
    <row r="524" ht="15" customHeight="1">
      <c r="D524" s="63"/>
    </row>
    <row r="525" ht="15" customHeight="1">
      <c r="D525" s="63"/>
    </row>
    <row r="526" ht="15" customHeight="1">
      <c r="D526" s="63"/>
    </row>
    <row r="527" ht="15" customHeight="1">
      <c r="D527" s="63"/>
    </row>
    <row r="528" ht="15" customHeight="1">
      <c r="D528" s="63"/>
    </row>
    <row r="529" ht="15" customHeight="1">
      <c r="D529" s="63"/>
    </row>
    <row r="530" ht="15" customHeight="1">
      <c r="D530" s="63"/>
    </row>
    <row r="531" ht="15" customHeight="1">
      <c r="D531" s="63"/>
    </row>
    <row r="532" ht="15" customHeight="1">
      <c r="D532" s="63"/>
    </row>
    <row r="533" ht="15" customHeight="1">
      <c r="D533" s="63"/>
    </row>
    <row r="534" ht="15" customHeight="1">
      <c r="D534" s="63"/>
    </row>
    <row r="535" ht="15" customHeight="1">
      <c r="D535" s="63"/>
    </row>
    <row r="536" ht="15" customHeight="1">
      <c r="D536" s="63"/>
    </row>
    <row r="537" ht="15" customHeight="1">
      <c r="D537" s="63"/>
    </row>
    <row r="538" ht="15" customHeight="1">
      <c r="D538" s="63"/>
    </row>
    <row r="539" ht="15" customHeight="1">
      <c r="D539" s="63"/>
    </row>
    <row r="540" ht="15" customHeight="1">
      <c r="D540" s="63"/>
    </row>
    <row r="541" ht="15" customHeight="1">
      <c r="D541" s="63"/>
    </row>
    <row r="542" ht="15" customHeight="1">
      <c r="D542" s="63"/>
    </row>
    <row r="543" ht="15" customHeight="1">
      <c r="D543" s="63"/>
    </row>
    <row r="544" ht="15" customHeight="1">
      <c r="D544" s="63"/>
    </row>
    <row r="545" ht="15" customHeight="1">
      <c r="D545" s="63"/>
    </row>
    <row r="546" ht="15" customHeight="1">
      <c r="D546" s="63"/>
    </row>
    <row r="547" ht="15" customHeight="1">
      <c r="D547" s="63"/>
    </row>
    <row r="548" ht="15" customHeight="1">
      <c r="D548" s="63"/>
    </row>
    <row r="549" ht="15" customHeight="1">
      <c r="D549" s="63"/>
    </row>
    <row r="550" ht="15" customHeight="1">
      <c r="D550" s="63"/>
    </row>
    <row r="551" ht="15" customHeight="1">
      <c r="D551" s="63"/>
    </row>
    <row r="552" ht="15" customHeight="1">
      <c r="D552" s="63"/>
    </row>
    <row r="553" ht="15" customHeight="1">
      <c r="D553" s="63"/>
    </row>
    <row r="554" ht="15" customHeight="1">
      <c r="D554" s="63"/>
    </row>
    <row r="555" ht="15" customHeight="1">
      <c r="D555" s="63"/>
    </row>
    <row r="556" ht="15" customHeight="1">
      <c r="D556" s="63"/>
    </row>
    <row r="557" ht="15" customHeight="1">
      <c r="D557" s="63"/>
    </row>
    <row r="558" ht="15" customHeight="1">
      <c r="D558" s="63"/>
    </row>
    <row r="559" ht="15" customHeight="1">
      <c r="D559" s="63"/>
    </row>
    <row r="560" ht="15" customHeight="1">
      <c r="D560" s="63"/>
    </row>
    <row r="561" ht="15" customHeight="1">
      <c r="D561" s="63"/>
    </row>
    <row r="562" ht="15" customHeight="1">
      <c r="D562" s="63"/>
    </row>
    <row r="563" ht="15" customHeight="1">
      <c r="D563" s="63"/>
    </row>
    <row r="564" ht="15" customHeight="1">
      <c r="D564" s="63"/>
    </row>
    <row r="565" ht="15" customHeight="1">
      <c r="D565" s="63"/>
    </row>
    <row r="566" ht="15" customHeight="1">
      <c r="D566" s="63"/>
    </row>
    <row r="567" ht="15" customHeight="1">
      <c r="D567" s="63"/>
    </row>
    <row r="568" ht="15" customHeight="1">
      <c r="D568" s="63"/>
    </row>
    <row r="569" ht="15" customHeight="1">
      <c r="D569" s="63"/>
    </row>
    <row r="570" ht="15" customHeight="1">
      <c r="D570" s="63"/>
    </row>
    <row r="571" ht="15" customHeight="1">
      <c r="D571" s="63"/>
    </row>
    <row r="572" ht="15" customHeight="1">
      <c r="D572" s="63"/>
    </row>
    <row r="573" ht="15" customHeight="1">
      <c r="D573" s="63"/>
    </row>
    <row r="574" ht="15" customHeight="1">
      <c r="D574" s="63"/>
    </row>
    <row r="575" ht="15" customHeight="1">
      <c r="D575" s="63"/>
    </row>
    <row r="576" ht="15" customHeight="1">
      <c r="D576" s="63"/>
    </row>
    <row r="577" ht="15" customHeight="1">
      <c r="D577" s="63"/>
    </row>
    <row r="578" ht="15" customHeight="1">
      <c r="D578" s="63"/>
    </row>
    <row r="579" ht="15" customHeight="1">
      <c r="D579" s="63"/>
    </row>
    <row r="580" ht="15" customHeight="1">
      <c r="D580" s="63"/>
    </row>
    <row r="581" ht="15" customHeight="1">
      <c r="D581" s="63"/>
    </row>
    <row r="582" ht="15" customHeight="1">
      <c r="D582" s="63"/>
    </row>
    <row r="583" ht="15" customHeight="1">
      <c r="D583" s="63"/>
    </row>
    <row r="584" ht="15" customHeight="1">
      <c r="D584" s="63"/>
    </row>
    <row r="585" ht="15" customHeight="1">
      <c r="D585" s="63"/>
    </row>
    <row r="586" ht="15" customHeight="1">
      <c r="D586" s="63"/>
    </row>
    <row r="587" ht="15" customHeight="1">
      <c r="D587" s="63"/>
    </row>
    <row r="588" ht="15" customHeight="1">
      <c r="D588" s="63"/>
    </row>
    <row r="589" ht="15" customHeight="1">
      <c r="D589" s="63"/>
    </row>
    <row r="590" ht="15" customHeight="1">
      <c r="D590" s="63"/>
    </row>
    <row r="591" ht="15" customHeight="1">
      <c r="D591" s="63"/>
    </row>
    <row r="592" ht="15" customHeight="1">
      <c r="D592" s="63"/>
    </row>
    <row r="593" ht="15" customHeight="1">
      <c r="D593" s="63"/>
    </row>
    <row r="594" ht="15" customHeight="1">
      <c r="D594" s="63"/>
    </row>
    <row r="595" ht="15" customHeight="1">
      <c r="D595" s="63"/>
    </row>
    <row r="596" ht="15" customHeight="1">
      <c r="D596" s="63"/>
    </row>
    <row r="597" ht="15" customHeight="1">
      <c r="D597" s="63"/>
    </row>
    <row r="598" ht="15" customHeight="1">
      <c r="D598" s="63"/>
    </row>
    <row r="599" ht="15" customHeight="1">
      <c r="D599" s="63"/>
    </row>
    <row r="600" ht="15" customHeight="1">
      <c r="D600" s="63"/>
    </row>
    <row r="601" ht="15" customHeight="1">
      <c r="D601" s="63"/>
    </row>
    <row r="602" ht="15" customHeight="1">
      <c r="D602" s="63"/>
    </row>
    <row r="603" ht="15" customHeight="1">
      <c r="D603" s="63"/>
    </row>
    <row r="604" ht="15" customHeight="1">
      <c r="D604" s="63"/>
    </row>
    <row r="605" ht="15" customHeight="1">
      <c r="D605" s="63"/>
    </row>
    <row r="606" ht="15" customHeight="1">
      <c r="D606" s="63"/>
    </row>
    <row r="607" ht="15" customHeight="1">
      <c r="D607" s="63"/>
    </row>
    <row r="608" ht="15" customHeight="1">
      <c r="D608" s="63"/>
    </row>
    <row r="609" ht="15" customHeight="1">
      <c r="D609" s="63"/>
    </row>
    <row r="610" ht="15" customHeight="1">
      <c r="D610" s="63"/>
    </row>
    <row r="611" ht="15" customHeight="1">
      <c r="D611" s="63"/>
    </row>
    <row r="612" ht="15" customHeight="1">
      <c r="D612" s="63"/>
    </row>
    <row r="613" ht="15" customHeight="1">
      <c r="D613" s="63"/>
    </row>
    <row r="614" ht="15" customHeight="1">
      <c r="D614" s="63"/>
    </row>
    <row r="615" ht="15" customHeight="1">
      <c r="D615" s="63"/>
    </row>
    <row r="616" ht="15" customHeight="1">
      <c r="D616" s="63"/>
    </row>
    <row r="617" ht="15" customHeight="1">
      <c r="D617" s="63"/>
    </row>
    <row r="618" ht="15" customHeight="1">
      <c r="D618" s="63"/>
    </row>
    <row r="619" ht="15" customHeight="1">
      <c r="D619" s="63"/>
    </row>
    <row r="620" ht="15" customHeight="1">
      <c r="D620" s="63"/>
    </row>
    <row r="621" ht="15" customHeight="1">
      <c r="D621" s="63"/>
    </row>
    <row r="622" ht="15" customHeight="1">
      <c r="D622" s="63"/>
    </row>
    <row r="623" ht="15" customHeight="1">
      <c r="D623" s="63"/>
    </row>
    <row r="624" ht="15" customHeight="1">
      <c r="D624" s="63"/>
    </row>
    <row r="625" ht="15" customHeight="1">
      <c r="D625" s="63"/>
    </row>
    <row r="626" ht="15" customHeight="1">
      <c r="D626" s="63"/>
    </row>
    <row r="627" ht="15" customHeight="1">
      <c r="D627" s="63"/>
    </row>
    <row r="628" ht="15" customHeight="1">
      <c r="D628" s="63"/>
    </row>
    <row r="629" ht="15" customHeight="1">
      <c r="D629" s="63"/>
    </row>
    <row r="630" ht="15" customHeight="1">
      <c r="D630" s="63"/>
    </row>
    <row r="631" ht="15" customHeight="1">
      <c r="D631" s="63"/>
    </row>
    <row r="632" ht="15" customHeight="1">
      <c r="D632" s="63"/>
    </row>
    <row r="633" ht="15" customHeight="1">
      <c r="D633" s="63"/>
    </row>
    <row r="634" ht="15" customHeight="1">
      <c r="D634" s="63"/>
    </row>
    <row r="635" ht="15" customHeight="1">
      <c r="D635" s="63"/>
    </row>
    <row r="636" ht="15" customHeight="1">
      <c r="D636" s="63"/>
    </row>
    <row r="637" ht="15" customHeight="1">
      <c r="D637" s="63"/>
    </row>
    <row r="638" ht="15" customHeight="1">
      <c r="D638" s="63"/>
    </row>
    <row r="639" ht="15" customHeight="1">
      <c r="D639" s="63"/>
    </row>
    <row r="640" ht="15" customHeight="1">
      <c r="D640" s="63"/>
    </row>
    <row r="641" ht="15" customHeight="1">
      <c r="D641" s="63"/>
    </row>
    <row r="642" ht="15" customHeight="1">
      <c r="D642" s="63"/>
    </row>
    <row r="643" ht="15" customHeight="1">
      <c r="D643" s="63"/>
    </row>
    <row r="644" ht="15" customHeight="1">
      <c r="D644" s="63"/>
    </row>
    <row r="645" ht="15" customHeight="1">
      <c r="D645" s="63"/>
    </row>
    <row r="646" ht="15" customHeight="1">
      <c r="D646" s="63"/>
    </row>
    <row r="647" ht="15" customHeight="1">
      <c r="D647" s="63"/>
    </row>
    <row r="648" ht="15" customHeight="1">
      <c r="D648" s="63"/>
    </row>
    <row r="649" ht="15" customHeight="1">
      <c r="D649" s="63"/>
    </row>
    <row r="650" ht="15" customHeight="1">
      <c r="D650" s="63"/>
    </row>
    <row r="651" ht="15" customHeight="1">
      <c r="D651" s="63"/>
    </row>
    <row r="652" ht="15" customHeight="1">
      <c r="D652" s="63"/>
    </row>
    <row r="653" ht="15" customHeight="1">
      <c r="D653" s="63"/>
    </row>
    <row r="654" ht="15" customHeight="1">
      <c r="D654" s="63"/>
    </row>
    <row r="655" ht="15" customHeight="1">
      <c r="D655" s="63"/>
    </row>
    <row r="656" ht="15" customHeight="1">
      <c r="D656" s="63"/>
    </row>
    <row r="657" ht="15" customHeight="1">
      <c r="D657" s="63"/>
    </row>
    <row r="658" ht="15" customHeight="1">
      <c r="D658" s="63"/>
    </row>
    <row r="659" ht="15" customHeight="1">
      <c r="D659" s="63"/>
    </row>
    <row r="660" ht="15" customHeight="1">
      <c r="D660" s="63"/>
    </row>
    <row r="661" ht="15" customHeight="1">
      <c r="D661" s="63"/>
    </row>
    <row r="662" ht="15" customHeight="1">
      <c r="D662" s="63"/>
    </row>
    <row r="663" ht="15" customHeight="1">
      <c r="D663" s="63"/>
    </row>
    <row r="664" ht="15" customHeight="1">
      <c r="D664" s="63"/>
    </row>
    <row r="665" ht="15" customHeight="1">
      <c r="D665" s="63"/>
    </row>
    <row r="666" ht="15" customHeight="1">
      <c r="D666" s="63"/>
    </row>
    <row r="667" ht="15" customHeight="1">
      <c r="D667" s="63"/>
    </row>
    <row r="668" ht="15" customHeight="1">
      <c r="D668" s="63"/>
    </row>
    <row r="669" ht="15" customHeight="1">
      <c r="D669" s="63"/>
    </row>
    <row r="670" ht="15" customHeight="1">
      <c r="D670" s="63"/>
    </row>
    <row r="671" ht="15" customHeight="1">
      <c r="D671" s="63"/>
    </row>
    <row r="672" ht="15" customHeight="1">
      <c r="D672" s="63"/>
    </row>
    <row r="673" ht="15" customHeight="1">
      <c r="D673" s="63"/>
    </row>
    <row r="674" ht="15" customHeight="1">
      <c r="D674" s="63"/>
    </row>
    <row r="675" ht="15" customHeight="1">
      <c r="D675" s="63"/>
    </row>
    <row r="676" ht="15" customHeight="1">
      <c r="D676" s="63"/>
    </row>
    <row r="677" ht="15" customHeight="1">
      <c r="D677" s="63"/>
    </row>
    <row r="678" ht="15" customHeight="1">
      <c r="D678" s="63"/>
    </row>
    <row r="679" ht="15" customHeight="1">
      <c r="D679" s="63"/>
    </row>
    <row r="680" ht="15" customHeight="1">
      <c r="D680" s="63"/>
    </row>
    <row r="681" ht="15" customHeight="1">
      <c r="D681" s="63"/>
    </row>
    <row r="682" ht="15" customHeight="1">
      <c r="D682" s="63"/>
    </row>
    <row r="683" ht="15" customHeight="1">
      <c r="D683" s="63"/>
    </row>
    <row r="684" ht="15" customHeight="1">
      <c r="D684" s="63"/>
    </row>
    <row r="685" ht="15" customHeight="1">
      <c r="D685" s="63"/>
    </row>
    <row r="686" ht="15" customHeight="1">
      <c r="D686" s="63"/>
    </row>
    <row r="687" ht="15" customHeight="1">
      <c r="D687" s="63"/>
    </row>
    <row r="688" ht="15" customHeight="1">
      <c r="D688" s="63"/>
    </row>
    <row r="689" ht="15" customHeight="1">
      <c r="D689" s="63"/>
    </row>
    <row r="690" ht="15" customHeight="1">
      <c r="D690" s="63"/>
    </row>
    <row r="691" ht="15" customHeight="1">
      <c r="D691" s="63"/>
    </row>
    <row r="692" ht="15" customHeight="1">
      <c r="D692" s="63"/>
    </row>
    <row r="693" ht="15" customHeight="1">
      <c r="D693" s="63"/>
    </row>
    <row r="694" ht="15" customHeight="1">
      <c r="D694" s="63"/>
    </row>
    <row r="695" ht="15" customHeight="1">
      <c r="D695" s="63"/>
    </row>
    <row r="696" ht="15" customHeight="1">
      <c r="D696" s="63"/>
    </row>
    <row r="697" ht="15" customHeight="1">
      <c r="D697" s="63"/>
    </row>
    <row r="698" ht="15" customHeight="1">
      <c r="D698" s="63"/>
    </row>
    <row r="699" ht="15" customHeight="1">
      <c r="D699" s="63"/>
    </row>
    <row r="700" ht="15" customHeight="1">
      <c r="D700" s="63"/>
    </row>
    <row r="701" ht="15" customHeight="1">
      <c r="D701" s="63"/>
    </row>
    <row r="702" ht="15" customHeight="1">
      <c r="D702" s="63"/>
    </row>
    <row r="703" ht="15" customHeight="1">
      <c r="D703" s="63"/>
    </row>
    <row r="704" ht="15" customHeight="1">
      <c r="D704" s="63"/>
    </row>
    <row r="705" ht="15" customHeight="1">
      <c r="D705" s="63"/>
    </row>
    <row r="706" ht="15" customHeight="1">
      <c r="D706" s="63"/>
    </row>
    <row r="707" ht="15" customHeight="1">
      <c r="D707" s="63"/>
    </row>
    <row r="708" ht="15" customHeight="1">
      <c r="D708" s="63"/>
    </row>
    <row r="709" ht="15" customHeight="1">
      <c r="D709" s="63"/>
    </row>
    <row r="710" ht="15" customHeight="1">
      <c r="D710" s="63"/>
    </row>
    <row r="711" ht="15" customHeight="1">
      <c r="D711" s="63"/>
    </row>
    <row r="712" ht="15" customHeight="1">
      <c r="D712" s="63"/>
    </row>
    <row r="713" ht="15" customHeight="1">
      <c r="D713" s="63"/>
    </row>
    <row r="714" ht="15" customHeight="1">
      <c r="D714" s="63"/>
    </row>
    <row r="715" ht="15" customHeight="1">
      <c r="D715" s="63"/>
    </row>
    <row r="716" ht="15" customHeight="1">
      <c r="D716" s="63"/>
    </row>
  </sheetData>
  <sheetProtection/>
  <mergeCells count="126">
    <mergeCell ref="A2:AH2"/>
    <mergeCell ref="V3:AF3"/>
    <mergeCell ref="V4:Y4"/>
    <mergeCell ref="Z4:AD4"/>
    <mergeCell ref="AE4:AF4"/>
    <mergeCell ref="B6:C6"/>
    <mergeCell ref="AH3:AH5"/>
    <mergeCell ref="B8:C8"/>
    <mergeCell ref="B10:C10"/>
    <mergeCell ref="B13:C13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B33:C33"/>
    <mergeCell ref="B35:C35"/>
    <mergeCell ref="B37:C37"/>
    <mergeCell ref="B39:C39"/>
    <mergeCell ref="B41:C41"/>
    <mergeCell ref="B43:C43"/>
    <mergeCell ref="B45:C45"/>
    <mergeCell ref="B47:C47"/>
    <mergeCell ref="B49:C49"/>
    <mergeCell ref="B51:C51"/>
    <mergeCell ref="B53:C53"/>
    <mergeCell ref="B55:C55"/>
    <mergeCell ref="B57:C57"/>
    <mergeCell ref="B59:C59"/>
    <mergeCell ref="B61:C61"/>
    <mergeCell ref="B63:C63"/>
    <mergeCell ref="B65:C65"/>
    <mergeCell ref="B67:C67"/>
    <mergeCell ref="B69:C69"/>
    <mergeCell ref="B71:C71"/>
    <mergeCell ref="B73:C73"/>
    <mergeCell ref="B76:C76"/>
    <mergeCell ref="B78:C78"/>
    <mergeCell ref="B80:C80"/>
    <mergeCell ref="B83:C83"/>
    <mergeCell ref="B85:C85"/>
    <mergeCell ref="B87:C87"/>
    <mergeCell ref="B89:C89"/>
    <mergeCell ref="B91:C91"/>
    <mergeCell ref="B93:C93"/>
    <mergeCell ref="B95:C95"/>
    <mergeCell ref="B97:C97"/>
    <mergeCell ref="B99:C99"/>
    <mergeCell ref="B101:C101"/>
    <mergeCell ref="B103:C103"/>
    <mergeCell ref="B107:C107"/>
    <mergeCell ref="B109:C109"/>
    <mergeCell ref="B111:C111"/>
    <mergeCell ref="B115:C115"/>
    <mergeCell ref="B117:C117"/>
    <mergeCell ref="B119:C119"/>
    <mergeCell ref="B121:C121"/>
    <mergeCell ref="B123:C123"/>
    <mergeCell ref="B125:C125"/>
    <mergeCell ref="B128:C128"/>
    <mergeCell ref="B131:C131"/>
    <mergeCell ref="B133:C133"/>
    <mergeCell ref="B135:C135"/>
    <mergeCell ref="B137:C137"/>
    <mergeCell ref="B139:C139"/>
    <mergeCell ref="B141:C141"/>
    <mergeCell ref="B143:C143"/>
    <mergeCell ref="B147:C147"/>
    <mergeCell ref="B149:C149"/>
    <mergeCell ref="B152:C152"/>
    <mergeCell ref="B156:C156"/>
    <mergeCell ref="B159:C159"/>
    <mergeCell ref="B161:C161"/>
    <mergeCell ref="B163:C163"/>
    <mergeCell ref="B165:C165"/>
    <mergeCell ref="B167:C167"/>
    <mergeCell ref="B169:C169"/>
    <mergeCell ref="B172:C172"/>
    <mergeCell ref="B174:C174"/>
    <mergeCell ref="B176:C176"/>
    <mergeCell ref="B178:C178"/>
    <mergeCell ref="B180:C180"/>
    <mergeCell ref="B183:C183"/>
    <mergeCell ref="B185:C185"/>
    <mergeCell ref="B187:C187"/>
    <mergeCell ref="B189:C189"/>
    <mergeCell ref="B192:C192"/>
    <mergeCell ref="B194:C194"/>
    <mergeCell ref="B197:C197"/>
    <mergeCell ref="B200:C200"/>
    <mergeCell ref="B202:C202"/>
    <mergeCell ref="B205:C205"/>
    <mergeCell ref="B207:C207"/>
    <mergeCell ref="B227:C227"/>
    <mergeCell ref="B229:C229"/>
    <mergeCell ref="B231:C231"/>
    <mergeCell ref="B209:C209"/>
    <mergeCell ref="B211:C211"/>
    <mergeCell ref="B213:C213"/>
    <mergeCell ref="B215:C215"/>
    <mergeCell ref="B217:C217"/>
    <mergeCell ref="B219:C219"/>
    <mergeCell ref="B253:C253"/>
    <mergeCell ref="B255:C255"/>
    <mergeCell ref="C3:C5"/>
    <mergeCell ref="D3:D4"/>
    <mergeCell ref="AG3:AG5"/>
    <mergeCell ref="B234:C234"/>
    <mergeCell ref="B239:C239"/>
    <mergeCell ref="B241:C241"/>
    <mergeCell ref="B243:C243"/>
    <mergeCell ref="B247:C247"/>
    <mergeCell ref="AH234:AH237"/>
    <mergeCell ref="A3:B5"/>
    <mergeCell ref="E3:N4"/>
    <mergeCell ref="O3:U4"/>
    <mergeCell ref="A1:AH1"/>
    <mergeCell ref="B251:C251"/>
    <mergeCell ref="B249:C249"/>
    <mergeCell ref="B221:C221"/>
    <mergeCell ref="B223:C223"/>
    <mergeCell ref="B225:C225"/>
  </mergeCells>
  <printOptions/>
  <pageMargins left="0.19858629684748613" right="0.19858629684748613" top="0.24858002118238315" bottom="0.3082947937522348" header="0.2985737924500713" footer="0.17844992359792156"/>
  <pageSetup fitToHeight="1" fitToWidth="1" horizontalDpi="600" verticalDpi="600" orientation="landscape" paperSize="5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9425390</dc:creator>
  <cp:keywords/>
  <dc:description/>
  <cp:lastModifiedBy>admin</cp:lastModifiedBy>
  <dcterms:created xsi:type="dcterms:W3CDTF">2022-10-26T07:36:57Z</dcterms:created>
  <dcterms:modified xsi:type="dcterms:W3CDTF">2023-10-10T14:50:26Z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</Properties>
</file>